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muesiri Ojo\Downloads\"/>
    </mc:Choice>
  </mc:AlternateContent>
  <xr:revisionPtr revIDLastSave="0" documentId="13_ncr:1_{CF22E751-1792-4AA9-B9CC-56740B0DA184}" xr6:coauthVersionLast="43" xr6:coauthVersionMax="43" xr10:uidLastSave="{00000000-0000-0000-0000-000000000000}"/>
  <bookViews>
    <workbookView xWindow="-110" yWindow="-110" windowWidth="19420" windowHeight="10420" firstSheet="1" activeTab="2" xr2:uid="{00000000-000D-0000-FFFF-FFFF00000000}"/>
  </bookViews>
  <sheets>
    <sheet name="MONTHENTRY" sheetId="8" state="hidden" r:id="rId1"/>
    <sheet name="FG" sheetId="12" r:id="rId2"/>
    <sheet name="SG Details" sheetId="1" r:id="rId3"/>
    <sheet name="LGC Details" sheetId="2" r:id="rId4"/>
    <sheet name="Sum Sum" sheetId="14" r:id="rId5"/>
  </sheets>
  <definedNames>
    <definedName name="ACCTDATE">#REF!</definedName>
    <definedName name="acctmonth">MONTHENTRY!$F$6</definedName>
    <definedName name="previuosmonth">MONTHENTRY!$B$6</definedName>
    <definedName name="_xlnm.Print_Area" localSheetId="2">'SG Details'!$A$1:$Q$53</definedName>
    <definedName name="_xlnm.Print_Titles" localSheetId="3">'LGC Details'!$1:$7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83" i="2" l="1"/>
  <c r="G183" i="2"/>
  <c r="F183" i="2"/>
  <c r="E183" i="2"/>
  <c r="I46" i="1"/>
  <c r="C28" i="12" l="1"/>
  <c r="E15" i="12"/>
  <c r="D15" i="12"/>
  <c r="C15" i="12"/>
  <c r="S27" i="2" l="1"/>
  <c r="R27" i="2"/>
  <c r="Q27" i="2"/>
  <c r="O27" i="2"/>
  <c r="R412" i="2"/>
  <c r="Q412" i="2"/>
  <c r="P412" i="2"/>
  <c r="O412" i="2"/>
  <c r="R405" i="2"/>
  <c r="Q405" i="2"/>
  <c r="P405" i="2"/>
  <c r="O405" i="2"/>
  <c r="R390" i="2"/>
  <c r="Q390" i="2"/>
  <c r="P390" i="2"/>
  <c r="O390" i="2"/>
  <c r="R372" i="2"/>
  <c r="Q372" i="2"/>
  <c r="P372" i="2"/>
  <c r="O372" i="2"/>
  <c r="R355" i="2"/>
  <c r="Q355" i="2"/>
  <c r="P355" i="2"/>
  <c r="O355" i="2"/>
  <c r="R331" i="2"/>
  <c r="Q331" i="2"/>
  <c r="P331" i="2"/>
  <c r="O331" i="2"/>
  <c r="R307" i="2"/>
  <c r="Q307" i="2"/>
  <c r="P307" i="2"/>
  <c r="O307" i="2"/>
  <c r="R289" i="2"/>
  <c r="Q289" i="2"/>
  <c r="P289" i="2"/>
  <c r="O289" i="2"/>
  <c r="R255" i="2"/>
  <c r="Q255" i="2"/>
  <c r="P255" i="2"/>
  <c r="O255" i="2"/>
  <c r="R224" i="2"/>
  <c r="Q224" i="2"/>
  <c r="P224" i="2"/>
  <c r="O224" i="2"/>
  <c r="R205" i="2"/>
  <c r="Q205" i="2"/>
  <c r="P205" i="2"/>
  <c r="O205" i="2"/>
  <c r="R184" i="2"/>
  <c r="Q184" i="2"/>
  <c r="P184" i="2"/>
  <c r="O184" i="2"/>
  <c r="R158" i="2"/>
  <c r="Q158" i="2"/>
  <c r="P158" i="2"/>
  <c r="O158" i="2"/>
  <c r="R144" i="2"/>
  <c r="Q144" i="2"/>
  <c r="P144" i="2"/>
  <c r="O144" i="2"/>
  <c r="R123" i="2"/>
  <c r="Q123" i="2"/>
  <c r="P123" i="2"/>
  <c r="O123" i="2"/>
  <c r="R106" i="2"/>
  <c r="Q106" i="2"/>
  <c r="P106" i="2"/>
  <c r="O106" i="2"/>
  <c r="R84" i="2"/>
  <c r="Q84" i="2"/>
  <c r="P84" i="2"/>
  <c r="O84" i="2"/>
  <c r="R62" i="2"/>
  <c r="Q62" i="2"/>
  <c r="P62" i="2"/>
  <c r="O62" i="2"/>
  <c r="H414" i="2"/>
  <c r="G414" i="2"/>
  <c r="F414" i="2"/>
  <c r="E414" i="2"/>
  <c r="H388" i="2"/>
  <c r="G388" i="2"/>
  <c r="F388" i="2"/>
  <c r="E388" i="2"/>
  <c r="H364" i="2"/>
  <c r="G364" i="2"/>
  <c r="F364" i="2"/>
  <c r="E364" i="2"/>
  <c r="H336" i="2"/>
  <c r="G336" i="2"/>
  <c r="F336" i="2"/>
  <c r="E336" i="2"/>
  <c r="H308" i="2"/>
  <c r="G308" i="2"/>
  <c r="F308" i="2"/>
  <c r="E308" i="2"/>
  <c r="H296" i="2"/>
  <c r="G296" i="2"/>
  <c r="F296" i="2"/>
  <c r="E296" i="2"/>
  <c r="H278" i="2"/>
  <c r="G278" i="2"/>
  <c r="F278" i="2"/>
  <c r="E278" i="2"/>
  <c r="H261" i="2"/>
  <c r="G261" i="2"/>
  <c r="F261" i="2"/>
  <c r="E261" i="2"/>
  <c r="H242" i="2"/>
  <c r="G242" i="2"/>
  <c r="F242" i="2"/>
  <c r="E242" i="2"/>
  <c r="H228" i="2"/>
  <c r="G228" i="2"/>
  <c r="F228" i="2"/>
  <c r="E228" i="2"/>
  <c r="H202" i="2"/>
  <c r="G202" i="2"/>
  <c r="F202" i="2"/>
  <c r="E202" i="2"/>
  <c r="H155" i="2"/>
  <c r="G155" i="2"/>
  <c r="F155" i="2"/>
  <c r="E155" i="2"/>
  <c r="H131" i="2"/>
  <c r="G131" i="2"/>
  <c r="F131" i="2"/>
  <c r="E131" i="2"/>
  <c r="H122" i="2"/>
  <c r="G122" i="2"/>
  <c r="F122" i="2"/>
  <c r="E122" i="2"/>
  <c r="H101" i="2"/>
  <c r="G101" i="2"/>
  <c r="F101" i="2"/>
  <c r="E101" i="2"/>
  <c r="H79" i="2"/>
  <c r="G79" i="2"/>
  <c r="F79" i="2"/>
  <c r="E79" i="2"/>
  <c r="H47" i="2"/>
  <c r="G47" i="2"/>
  <c r="F47" i="2"/>
  <c r="E47" i="2"/>
  <c r="H25" i="2"/>
  <c r="G25" i="2"/>
  <c r="F25" i="2"/>
  <c r="E25" i="2"/>
  <c r="S413" i="2"/>
  <c r="S411" i="2"/>
  <c r="S410" i="2"/>
  <c r="S409" i="2"/>
  <c r="S408" i="2"/>
  <c r="S407" i="2"/>
  <c r="S406" i="2"/>
  <c r="S404" i="2"/>
  <c r="S403" i="2"/>
  <c r="S402" i="2"/>
  <c r="S401" i="2"/>
  <c r="S400" i="2"/>
  <c r="S399" i="2"/>
  <c r="S398" i="2"/>
  <c r="S397" i="2"/>
  <c r="S396" i="2"/>
  <c r="S395" i="2"/>
  <c r="S394" i="2"/>
  <c r="S393" i="2"/>
  <c r="S392" i="2"/>
  <c r="S391" i="2"/>
  <c r="S389" i="2"/>
  <c r="S388" i="2"/>
  <c r="S387" i="2"/>
  <c r="S386" i="2"/>
  <c r="S385" i="2"/>
  <c r="S384" i="2"/>
  <c r="S383" i="2"/>
  <c r="S382" i="2"/>
  <c r="S381" i="2"/>
  <c r="S380" i="2"/>
  <c r="S379" i="2"/>
  <c r="S378" i="2"/>
  <c r="S377" i="2"/>
  <c r="S376" i="2"/>
  <c r="S375" i="2"/>
  <c r="S374" i="2"/>
  <c r="S373" i="2"/>
  <c r="S371" i="2"/>
  <c r="S370" i="2"/>
  <c r="S369" i="2"/>
  <c r="S368" i="2"/>
  <c r="S367" i="2"/>
  <c r="S366" i="2"/>
  <c r="S365" i="2"/>
  <c r="S364" i="2"/>
  <c r="S363" i="2"/>
  <c r="S362" i="2"/>
  <c r="S361" i="2"/>
  <c r="S360" i="2"/>
  <c r="S359" i="2"/>
  <c r="S358" i="2"/>
  <c r="S357" i="2"/>
  <c r="S356" i="2"/>
  <c r="S354" i="2"/>
  <c r="S353" i="2"/>
  <c r="S352" i="2"/>
  <c r="S351" i="2"/>
  <c r="S350" i="2"/>
  <c r="S349" i="2"/>
  <c r="S348" i="2"/>
  <c r="S347" i="2"/>
  <c r="S346" i="2"/>
  <c r="S345" i="2"/>
  <c r="S344" i="2"/>
  <c r="S343" i="2"/>
  <c r="S342" i="2"/>
  <c r="S341" i="2"/>
  <c r="S340" i="2"/>
  <c r="S339" i="2"/>
  <c r="S338" i="2"/>
  <c r="S337" i="2"/>
  <c r="S336" i="2"/>
  <c r="S335" i="2"/>
  <c r="S334" i="2"/>
  <c r="S333" i="2"/>
  <c r="S332" i="2"/>
  <c r="S330" i="2"/>
  <c r="S329" i="2"/>
  <c r="S328" i="2"/>
  <c r="S327" i="2"/>
  <c r="S326" i="2"/>
  <c r="S325" i="2"/>
  <c r="S324" i="2"/>
  <c r="S323" i="2"/>
  <c r="S322" i="2"/>
  <c r="S321" i="2"/>
  <c r="S320" i="2"/>
  <c r="S319" i="2"/>
  <c r="S318" i="2"/>
  <c r="S317" i="2"/>
  <c r="S316" i="2"/>
  <c r="S315" i="2"/>
  <c r="S314" i="2"/>
  <c r="S313" i="2"/>
  <c r="S312" i="2"/>
  <c r="S311" i="2"/>
  <c r="S310" i="2"/>
  <c r="S309" i="2"/>
  <c r="S308" i="2"/>
  <c r="S331" i="2" s="1"/>
  <c r="S306" i="2"/>
  <c r="S305" i="2"/>
  <c r="S304" i="2"/>
  <c r="S303" i="2"/>
  <c r="S302" i="2"/>
  <c r="S301" i="2"/>
  <c r="S300" i="2"/>
  <c r="S299" i="2"/>
  <c r="S298" i="2"/>
  <c r="S297" i="2"/>
  <c r="S296" i="2"/>
  <c r="S295" i="2"/>
  <c r="S294" i="2"/>
  <c r="S293" i="2"/>
  <c r="S292" i="2"/>
  <c r="S291" i="2"/>
  <c r="S290" i="2"/>
  <c r="S288" i="2"/>
  <c r="S287" i="2"/>
  <c r="S286" i="2"/>
  <c r="S285" i="2"/>
  <c r="S284" i="2"/>
  <c r="S283" i="2"/>
  <c r="S282" i="2"/>
  <c r="S281" i="2"/>
  <c r="S280" i="2"/>
  <c r="S279" i="2"/>
  <c r="S278" i="2"/>
  <c r="S277" i="2"/>
  <c r="S276" i="2"/>
  <c r="S275" i="2"/>
  <c r="S274" i="2"/>
  <c r="S273" i="2"/>
  <c r="S272" i="2"/>
  <c r="S271" i="2"/>
  <c r="S270" i="2"/>
  <c r="S269" i="2"/>
  <c r="S268" i="2"/>
  <c r="S267" i="2"/>
  <c r="S266" i="2"/>
  <c r="S265" i="2"/>
  <c r="S264" i="2"/>
  <c r="S263" i="2"/>
  <c r="S262" i="2"/>
  <c r="S261" i="2"/>
  <c r="S260" i="2"/>
  <c r="S259" i="2"/>
  <c r="S258" i="2"/>
  <c r="S257" i="2"/>
  <c r="S256" i="2"/>
  <c r="S254" i="2"/>
  <c r="S253" i="2"/>
  <c r="S252" i="2"/>
  <c r="S251" i="2"/>
  <c r="S250" i="2"/>
  <c r="S249" i="2"/>
  <c r="S248" i="2"/>
  <c r="S247" i="2"/>
  <c r="S246" i="2"/>
  <c r="S245" i="2"/>
  <c r="S244" i="2"/>
  <c r="S243" i="2"/>
  <c r="S242" i="2"/>
  <c r="S241" i="2"/>
  <c r="S240" i="2"/>
  <c r="S239" i="2"/>
  <c r="S238" i="2"/>
  <c r="S237" i="2"/>
  <c r="S236" i="2"/>
  <c r="S235" i="2"/>
  <c r="S234" i="2"/>
  <c r="S233" i="2"/>
  <c r="S232" i="2"/>
  <c r="S231" i="2"/>
  <c r="S230" i="2"/>
  <c r="S229" i="2"/>
  <c r="S228" i="2"/>
  <c r="S227" i="2"/>
  <c r="S226" i="2"/>
  <c r="S225" i="2"/>
  <c r="S255" i="2" s="1"/>
  <c r="S223" i="2"/>
  <c r="S222" i="2"/>
  <c r="S221" i="2"/>
  <c r="S220" i="2"/>
  <c r="S219" i="2"/>
  <c r="S218" i="2"/>
  <c r="S217" i="2"/>
  <c r="S216" i="2"/>
  <c r="S215" i="2"/>
  <c r="S214" i="2"/>
  <c r="S213" i="2"/>
  <c r="S212" i="2"/>
  <c r="S211" i="2"/>
  <c r="S210" i="2"/>
  <c r="S209" i="2"/>
  <c r="S208" i="2"/>
  <c r="S207" i="2"/>
  <c r="S206" i="2"/>
  <c r="S204" i="2"/>
  <c r="S203" i="2"/>
  <c r="S202" i="2"/>
  <c r="S201" i="2"/>
  <c r="S200" i="2"/>
  <c r="S199" i="2"/>
  <c r="S198" i="2"/>
  <c r="S197" i="2"/>
  <c r="S196" i="2"/>
  <c r="S195" i="2"/>
  <c r="S194" i="2"/>
  <c r="S193" i="2"/>
  <c r="S192" i="2"/>
  <c r="S191" i="2"/>
  <c r="S190" i="2"/>
  <c r="S189" i="2"/>
  <c r="S188" i="2"/>
  <c r="S187" i="2"/>
  <c r="S186" i="2"/>
  <c r="S185" i="2"/>
  <c r="S183" i="2"/>
  <c r="S182" i="2"/>
  <c r="S181" i="2"/>
  <c r="S180" i="2"/>
  <c r="S179" i="2"/>
  <c r="S178" i="2"/>
  <c r="S177" i="2"/>
  <c r="S176" i="2"/>
  <c r="S175" i="2"/>
  <c r="S174" i="2"/>
  <c r="S173" i="2"/>
  <c r="S172" i="2"/>
  <c r="S171" i="2"/>
  <c r="S170" i="2"/>
  <c r="S169" i="2"/>
  <c r="S168" i="2"/>
  <c r="S167" i="2"/>
  <c r="S166" i="2"/>
  <c r="S165" i="2"/>
  <c r="S164" i="2"/>
  <c r="S163" i="2"/>
  <c r="S162" i="2"/>
  <c r="S161" i="2"/>
  <c r="S160" i="2"/>
  <c r="S159" i="2"/>
  <c r="S157" i="2"/>
  <c r="S156" i="2"/>
  <c r="S155" i="2"/>
  <c r="S154" i="2"/>
  <c r="S153" i="2"/>
  <c r="S152" i="2"/>
  <c r="S151" i="2"/>
  <c r="S150" i="2"/>
  <c r="S149" i="2"/>
  <c r="S148" i="2"/>
  <c r="S147" i="2"/>
  <c r="S146" i="2"/>
  <c r="S145" i="2"/>
  <c r="S158" i="2" s="1"/>
  <c r="S143" i="2"/>
  <c r="S142" i="2"/>
  <c r="S141" i="2"/>
  <c r="S140" i="2"/>
  <c r="S139" i="2"/>
  <c r="S138" i="2"/>
  <c r="S137" i="2"/>
  <c r="S136" i="2"/>
  <c r="S135" i="2"/>
  <c r="S134" i="2"/>
  <c r="S133" i="2"/>
  <c r="S132" i="2"/>
  <c r="S131" i="2"/>
  <c r="S130" i="2"/>
  <c r="S129" i="2"/>
  <c r="S128" i="2"/>
  <c r="S127" i="2"/>
  <c r="S126" i="2"/>
  <c r="S125" i="2"/>
  <c r="S124" i="2"/>
  <c r="S144" i="2" s="1"/>
  <c r="S122" i="2"/>
  <c r="S121" i="2"/>
  <c r="S120" i="2"/>
  <c r="S119" i="2"/>
  <c r="S118" i="2"/>
  <c r="S117" i="2"/>
  <c r="S116" i="2"/>
  <c r="S115" i="2"/>
  <c r="S114" i="2"/>
  <c r="S113" i="2"/>
  <c r="S112" i="2"/>
  <c r="S111" i="2"/>
  <c r="S110" i="2"/>
  <c r="S109" i="2"/>
  <c r="S108" i="2"/>
  <c r="S107" i="2"/>
  <c r="S123" i="2" s="1"/>
  <c r="S105" i="2"/>
  <c r="S104" i="2"/>
  <c r="S103" i="2"/>
  <c r="S102" i="2"/>
  <c r="S101" i="2"/>
  <c r="S100" i="2"/>
  <c r="S99" i="2"/>
  <c r="S98" i="2"/>
  <c r="S97" i="2"/>
  <c r="S96" i="2"/>
  <c r="S95" i="2"/>
  <c r="S94" i="2"/>
  <c r="S93" i="2"/>
  <c r="S92" i="2"/>
  <c r="S91" i="2"/>
  <c r="S90" i="2"/>
  <c r="S89" i="2"/>
  <c r="S88" i="2"/>
  <c r="S87" i="2"/>
  <c r="S86" i="2"/>
  <c r="S85" i="2"/>
  <c r="S83" i="2"/>
  <c r="S82" i="2"/>
  <c r="S81" i="2"/>
  <c r="S80" i="2"/>
  <c r="S79" i="2"/>
  <c r="S78" i="2"/>
  <c r="S77" i="2"/>
  <c r="S76" i="2"/>
  <c r="S75" i="2"/>
  <c r="S74" i="2"/>
  <c r="S73" i="2"/>
  <c r="S72" i="2"/>
  <c r="S71" i="2"/>
  <c r="S70" i="2"/>
  <c r="S69" i="2"/>
  <c r="S68" i="2"/>
  <c r="S67" i="2"/>
  <c r="S66" i="2"/>
  <c r="S65" i="2"/>
  <c r="S64" i="2"/>
  <c r="S63" i="2"/>
  <c r="S61" i="2"/>
  <c r="S60" i="2"/>
  <c r="S59" i="2"/>
  <c r="S58" i="2"/>
  <c r="S57" i="2"/>
  <c r="S56" i="2"/>
  <c r="S55" i="2"/>
  <c r="S54" i="2"/>
  <c r="S53" i="2"/>
  <c r="S52" i="2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62" i="2" s="1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I413" i="2"/>
  <c r="I412" i="2"/>
  <c r="I411" i="2"/>
  <c r="I410" i="2"/>
  <c r="I409" i="2"/>
  <c r="I408" i="2"/>
  <c r="I407" i="2"/>
  <c r="I406" i="2"/>
  <c r="I405" i="2"/>
  <c r="I404" i="2"/>
  <c r="I403" i="2"/>
  <c r="I402" i="2"/>
  <c r="I401" i="2"/>
  <c r="I400" i="2"/>
  <c r="I399" i="2"/>
  <c r="I398" i="2"/>
  <c r="I397" i="2"/>
  <c r="I396" i="2"/>
  <c r="I395" i="2"/>
  <c r="I394" i="2"/>
  <c r="I393" i="2"/>
  <c r="I392" i="2"/>
  <c r="I391" i="2"/>
  <c r="I390" i="2"/>
  <c r="I389" i="2"/>
  <c r="I414" i="2" s="1"/>
  <c r="I387" i="2"/>
  <c r="I386" i="2"/>
  <c r="I385" i="2"/>
  <c r="I384" i="2"/>
  <c r="I383" i="2"/>
  <c r="I382" i="2"/>
  <c r="I381" i="2"/>
  <c r="I380" i="2"/>
  <c r="I379" i="2"/>
  <c r="I378" i="2"/>
  <c r="I377" i="2"/>
  <c r="I376" i="2"/>
  <c r="I375" i="2"/>
  <c r="I374" i="2"/>
  <c r="I373" i="2"/>
  <c r="I372" i="2"/>
  <c r="I371" i="2"/>
  <c r="I370" i="2"/>
  <c r="I369" i="2"/>
  <c r="I368" i="2"/>
  <c r="I367" i="2"/>
  <c r="I366" i="2"/>
  <c r="I365" i="2"/>
  <c r="I363" i="2"/>
  <c r="I362" i="2"/>
  <c r="I361" i="2"/>
  <c r="I360" i="2"/>
  <c r="I359" i="2"/>
  <c r="I358" i="2"/>
  <c r="I357" i="2"/>
  <c r="I356" i="2"/>
  <c r="I355" i="2"/>
  <c r="I354" i="2"/>
  <c r="I353" i="2"/>
  <c r="I352" i="2"/>
  <c r="I351" i="2"/>
  <c r="I350" i="2"/>
  <c r="I349" i="2"/>
  <c r="I348" i="2"/>
  <c r="I347" i="2"/>
  <c r="I346" i="2"/>
  <c r="I345" i="2"/>
  <c r="I344" i="2"/>
  <c r="I343" i="2"/>
  <c r="I342" i="2"/>
  <c r="I341" i="2"/>
  <c r="I340" i="2"/>
  <c r="I339" i="2"/>
  <c r="I338" i="2"/>
  <c r="I337" i="2"/>
  <c r="I335" i="2"/>
  <c r="I334" i="2"/>
  <c r="I333" i="2"/>
  <c r="I332" i="2"/>
  <c r="I331" i="2"/>
  <c r="I330" i="2"/>
  <c r="I329" i="2"/>
  <c r="I328" i="2"/>
  <c r="I327" i="2"/>
  <c r="I326" i="2"/>
  <c r="I325" i="2"/>
  <c r="I324" i="2"/>
  <c r="I323" i="2"/>
  <c r="I322" i="2"/>
  <c r="I321" i="2"/>
  <c r="I320" i="2"/>
  <c r="I319" i="2"/>
  <c r="I318" i="2"/>
  <c r="I317" i="2"/>
  <c r="I316" i="2"/>
  <c r="I315" i="2"/>
  <c r="I314" i="2"/>
  <c r="I313" i="2"/>
  <c r="I312" i="2"/>
  <c r="I311" i="2"/>
  <c r="I310" i="2"/>
  <c r="I309" i="2"/>
  <c r="I307" i="2"/>
  <c r="I306" i="2"/>
  <c r="I305" i="2"/>
  <c r="I304" i="2"/>
  <c r="I303" i="2"/>
  <c r="I302" i="2"/>
  <c r="I301" i="2"/>
  <c r="I300" i="2"/>
  <c r="I299" i="2"/>
  <c r="I298" i="2"/>
  <c r="I297" i="2"/>
  <c r="I308" i="2" s="1"/>
  <c r="I295" i="2"/>
  <c r="I294" i="2"/>
  <c r="I293" i="2"/>
  <c r="I292" i="2"/>
  <c r="I291" i="2"/>
  <c r="I290" i="2"/>
  <c r="I289" i="2"/>
  <c r="I288" i="2"/>
  <c r="I287" i="2"/>
  <c r="I286" i="2"/>
  <c r="I285" i="2"/>
  <c r="I284" i="2"/>
  <c r="I283" i="2"/>
  <c r="I282" i="2"/>
  <c r="I281" i="2"/>
  <c r="I280" i="2"/>
  <c r="I279" i="2"/>
  <c r="I277" i="2"/>
  <c r="I276" i="2"/>
  <c r="I275" i="2"/>
  <c r="I274" i="2"/>
  <c r="I273" i="2"/>
  <c r="I272" i="2"/>
  <c r="I271" i="2"/>
  <c r="I270" i="2"/>
  <c r="I269" i="2"/>
  <c r="I268" i="2"/>
  <c r="I267" i="2"/>
  <c r="I266" i="2"/>
  <c r="I265" i="2"/>
  <c r="I264" i="2"/>
  <c r="I263" i="2"/>
  <c r="I262" i="2"/>
  <c r="I260" i="2"/>
  <c r="I259" i="2"/>
  <c r="I258" i="2"/>
  <c r="I257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1" i="2"/>
  <c r="I240" i="2"/>
  <c r="I239" i="2"/>
  <c r="I238" i="2"/>
  <c r="I237" i="2"/>
  <c r="I236" i="2"/>
  <c r="I235" i="2"/>
  <c r="I234" i="2"/>
  <c r="I233" i="2"/>
  <c r="I232" i="2"/>
  <c r="I231" i="2"/>
  <c r="I230" i="2"/>
  <c r="I229" i="2"/>
  <c r="I242" i="2" s="1"/>
  <c r="I227" i="2"/>
  <c r="I226" i="2"/>
  <c r="I225" i="2"/>
  <c r="I224" i="2"/>
  <c r="I223" i="2"/>
  <c r="I222" i="2"/>
  <c r="I221" i="2"/>
  <c r="I220" i="2"/>
  <c r="I219" i="2"/>
  <c r="I218" i="2"/>
  <c r="I217" i="2"/>
  <c r="I216" i="2"/>
  <c r="I215" i="2"/>
  <c r="I214" i="2"/>
  <c r="I213" i="2"/>
  <c r="I212" i="2"/>
  <c r="I211" i="2"/>
  <c r="I210" i="2"/>
  <c r="I209" i="2"/>
  <c r="I208" i="2"/>
  <c r="I207" i="2"/>
  <c r="I206" i="2"/>
  <c r="I205" i="2"/>
  <c r="I204" i="2"/>
  <c r="I203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0" i="2"/>
  <c r="I129" i="2"/>
  <c r="I128" i="2"/>
  <c r="I127" i="2"/>
  <c r="I126" i="2"/>
  <c r="I125" i="2"/>
  <c r="I124" i="2"/>
  <c r="I123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K46" i="1"/>
  <c r="I47" i="2" l="1"/>
  <c r="I101" i="2"/>
  <c r="I183" i="2"/>
  <c r="I364" i="2"/>
  <c r="S84" i="2"/>
  <c r="S205" i="2"/>
  <c r="S224" i="2"/>
  <c r="S372" i="2"/>
  <c r="S390" i="2"/>
  <c r="I25" i="2"/>
  <c r="I79" i="2"/>
  <c r="I122" i="2"/>
  <c r="I131" i="2"/>
  <c r="I155" i="2"/>
  <c r="I202" i="2"/>
  <c r="I228" i="2"/>
  <c r="I261" i="2"/>
  <c r="I278" i="2"/>
  <c r="I296" i="2"/>
  <c r="I336" i="2"/>
  <c r="I388" i="2"/>
  <c r="S106" i="2"/>
  <c r="S184" i="2"/>
  <c r="S289" i="2"/>
  <c r="S307" i="2"/>
  <c r="S405" i="2"/>
  <c r="S412" i="2"/>
  <c r="S355" i="2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F45" i="1"/>
  <c r="O45" i="1" s="1"/>
  <c r="F44" i="1"/>
  <c r="O44" i="1" s="1"/>
  <c r="F43" i="1"/>
  <c r="O43" i="1" s="1"/>
  <c r="F42" i="1"/>
  <c r="O42" i="1" s="1"/>
  <c r="F41" i="1"/>
  <c r="O41" i="1" s="1"/>
  <c r="F40" i="1"/>
  <c r="O40" i="1" s="1"/>
  <c r="F39" i="1"/>
  <c r="O39" i="1" s="1"/>
  <c r="F38" i="1"/>
  <c r="O38" i="1" s="1"/>
  <c r="F37" i="1"/>
  <c r="O37" i="1" s="1"/>
  <c r="F36" i="1"/>
  <c r="O36" i="1" s="1"/>
  <c r="F35" i="1"/>
  <c r="O35" i="1" s="1"/>
  <c r="F34" i="1"/>
  <c r="O34" i="1" s="1"/>
  <c r="F33" i="1"/>
  <c r="O33" i="1" s="1"/>
  <c r="F32" i="1"/>
  <c r="O32" i="1" s="1"/>
  <c r="F31" i="1"/>
  <c r="O31" i="1" s="1"/>
  <c r="F30" i="1"/>
  <c r="O30" i="1" s="1"/>
  <c r="F29" i="1"/>
  <c r="O29" i="1" s="1"/>
  <c r="F28" i="1"/>
  <c r="O28" i="1" s="1"/>
  <c r="F27" i="1"/>
  <c r="O27" i="1" s="1"/>
  <c r="F26" i="1"/>
  <c r="O26" i="1" s="1"/>
  <c r="F25" i="1"/>
  <c r="O25" i="1" s="1"/>
  <c r="F24" i="1"/>
  <c r="O24" i="1" s="1"/>
  <c r="F23" i="1"/>
  <c r="O23" i="1" s="1"/>
  <c r="F22" i="1"/>
  <c r="O22" i="1" s="1"/>
  <c r="F21" i="1"/>
  <c r="O21" i="1" s="1"/>
  <c r="F20" i="1"/>
  <c r="F19" i="1"/>
  <c r="O19" i="1" s="1"/>
  <c r="F18" i="1"/>
  <c r="O18" i="1" s="1"/>
  <c r="F17" i="1"/>
  <c r="O17" i="1" s="1"/>
  <c r="F16" i="1"/>
  <c r="O16" i="1" s="1"/>
  <c r="F15" i="1"/>
  <c r="O15" i="1" s="1"/>
  <c r="F14" i="1"/>
  <c r="O14" i="1" s="1"/>
  <c r="F13" i="1"/>
  <c r="O13" i="1" s="1"/>
  <c r="F12" i="1"/>
  <c r="O12" i="1" s="1"/>
  <c r="F11" i="1"/>
  <c r="O11" i="1" s="1"/>
  <c r="F10" i="1"/>
  <c r="O10" i="1" s="1"/>
  <c r="O20" i="1" l="1"/>
  <c r="J20" i="1"/>
  <c r="P20" i="1" s="1"/>
  <c r="J10" i="1"/>
  <c r="P10" i="1" s="1"/>
  <c r="J42" i="1"/>
  <c r="P42" i="1" s="1"/>
  <c r="J26" i="1"/>
  <c r="P26" i="1" s="1"/>
  <c r="J27" i="1"/>
  <c r="P27" i="1" s="1"/>
  <c r="J43" i="1"/>
  <c r="P43" i="1" s="1"/>
  <c r="J12" i="1"/>
  <c r="P12" i="1" s="1"/>
  <c r="J28" i="1"/>
  <c r="P28" i="1" s="1"/>
  <c r="J44" i="1"/>
  <c r="P44" i="1" s="1"/>
  <c r="J11" i="1"/>
  <c r="P11" i="1" s="1"/>
  <c r="J13" i="1"/>
  <c r="P13" i="1" s="1"/>
  <c r="J29" i="1"/>
  <c r="P29" i="1" s="1"/>
  <c r="J45" i="1"/>
  <c r="P45" i="1" s="1"/>
  <c r="J18" i="1"/>
  <c r="P18" i="1" s="1"/>
  <c r="J34" i="1"/>
  <c r="P34" i="1" s="1"/>
  <c r="J35" i="1"/>
  <c r="P35" i="1" s="1"/>
  <c r="J19" i="1"/>
  <c r="P19" i="1" s="1"/>
  <c r="J36" i="1"/>
  <c r="P36" i="1" s="1"/>
  <c r="J21" i="1"/>
  <c r="P21" i="1" s="1"/>
  <c r="J37" i="1"/>
  <c r="P37" i="1" s="1"/>
  <c r="J14" i="1"/>
  <c r="P14" i="1" s="1"/>
  <c r="J22" i="1"/>
  <c r="P22" i="1" s="1"/>
  <c r="J30" i="1"/>
  <c r="P30" i="1" s="1"/>
  <c r="J38" i="1"/>
  <c r="P38" i="1" s="1"/>
  <c r="J15" i="1"/>
  <c r="P15" i="1" s="1"/>
  <c r="J23" i="1"/>
  <c r="P23" i="1" s="1"/>
  <c r="J31" i="1"/>
  <c r="P31" i="1" s="1"/>
  <c r="J39" i="1"/>
  <c r="P39" i="1" s="1"/>
  <c r="J16" i="1"/>
  <c r="P16" i="1" s="1"/>
  <c r="J24" i="1"/>
  <c r="P24" i="1" s="1"/>
  <c r="J32" i="1"/>
  <c r="P32" i="1" s="1"/>
  <c r="J40" i="1"/>
  <c r="P40" i="1" s="1"/>
  <c r="J17" i="1"/>
  <c r="P17" i="1" s="1"/>
  <c r="J25" i="1"/>
  <c r="P25" i="1" s="1"/>
  <c r="J33" i="1"/>
  <c r="P33" i="1" s="1"/>
  <c r="J41" i="1"/>
  <c r="P41" i="1" s="1"/>
  <c r="N46" i="1"/>
  <c r="M46" i="1"/>
  <c r="O46" i="1"/>
  <c r="L46" i="1"/>
  <c r="H46" i="1"/>
  <c r="G46" i="1"/>
  <c r="F46" i="1"/>
  <c r="E46" i="1"/>
  <c r="D46" i="1"/>
  <c r="G44" i="14"/>
  <c r="F44" i="14"/>
  <c r="H7" i="14"/>
  <c r="E39" i="14"/>
  <c r="E36" i="14"/>
  <c r="H36" i="14" s="1"/>
  <c r="E35" i="14"/>
  <c r="H35" i="14" s="1"/>
  <c r="E34" i="14"/>
  <c r="E33" i="14"/>
  <c r="E31" i="14"/>
  <c r="H31" i="14" s="1"/>
  <c r="E28" i="14"/>
  <c r="H28" i="14" s="1"/>
  <c r="E21" i="14"/>
  <c r="H21" i="14" s="1"/>
  <c r="E17" i="14"/>
  <c r="E15" i="14"/>
  <c r="H15" i="14" s="1"/>
  <c r="E13" i="14"/>
  <c r="H13" i="14" s="1"/>
  <c r="H34" i="14"/>
  <c r="D44" i="14"/>
  <c r="H43" i="14"/>
  <c r="H42" i="14"/>
  <c r="H41" i="14"/>
  <c r="H40" i="14"/>
  <c r="H39" i="14"/>
  <c r="H38" i="14"/>
  <c r="H37" i="14"/>
  <c r="H33" i="14"/>
  <c r="H32" i="14"/>
  <c r="H30" i="14"/>
  <c r="H29" i="14"/>
  <c r="H27" i="14"/>
  <c r="H26" i="14"/>
  <c r="H25" i="14"/>
  <c r="H24" i="14"/>
  <c r="H23" i="14"/>
  <c r="H22" i="14"/>
  <c r="H20" i="14"/>
  <c r="H19" i="14"/>
  <c r="H18" i="14"/>
  <c r="H17" i="14"/>
  <c r="H16" i="14"/>
  <c r="H14" i="14"/>
  <c r="H12" i="14"/>
  <c r="H11" i="14"/>
  <c r="H10" i="14"/>
  <c r="H9" i="14"/>
  <c r="H8" i="14"/>
  <c r="P46" i="1" l="1"/>
  <c r="H44" i="14"/>
  <c r="E44" i="14"/>
  <c r="J46" i="1"/>
  <c r="F28" i="12"/>
  <c r="F14" i="12"/>
  <c r="F13" i="12"/>
  <c r="F12" i="12"/>
  <c r="F11" i="12"/>
  <c r="F10" i="12"/>
  <c r="F9" i="12"/>
  <c r="F8" i="12"/>
  <c r="F7" i="12"/>
  <c r="G28" i="12"/>
  <c r="E24" i="12"/>
  <c r="H24" i="12" s="1"/>
  <c r="E23" i="12"/>
  <c r="D28" i="12"/>
  <c r="E27" i="12"/>
  <c r="H27" i="12" s="1"/>
  <c r="E26" i="12"/>
  <c r="H26" i="12" s="1"/>
  <c r="E25" i="12"/>
  <c r="H25" i="12" s="1"/>
  <c r="F15" i="12" l="1"/>
  <c r="H23" i="12"/>
  <c r="H28" i="12" s="1"/>
  <c r="E28" i="12"/>
  <c r="F5" i="8" l="1"/>
  <c r="B1" i="8"/>
  <c r="C1" i="8"/>
  <c r="G5" i="8" l="1"/>
  <c r="B5" i="8" s="1"/>
  <c r="B11" i="8" s="1"/>
  <c r="F10" i="8"/>
  <c r="F15" i="8"/>
  <c r="F14" i="8"/>
  <c r="F11" i="8"/>
  <c r="F17" i="8"/>
  <c r="F13" i="8"/>
  <c r="F16" i="8"/>
  <c r="F8" i="8"/>
  <c r="F9" i="8"/>
  <c r="F18" i="8"/>
  <c r="F19" i="8"/>
  <c r="F12" i="8"/>
  <c r="C5" i="8" l="1"/>
  <c r="B13" i="8"/>
  <c r="B16" i="8"/>
  <c r="B8" i="8"/>
  <c r="B18" i="8"/>
  <c r="B14" i="8"/>
  <c r="B19" i="8"/>
  <c r="B12" i="8"/>
  <c r="B10" i="8"/>
  <c r="B15" i="8"/>
  <c r="B17" i="8"/>
  <c r="B9" i="8"/>
  <c r="F6" i="8" l="1"/>
  <c r="B6" i="8"/>
</calcChain>
</file>

<file path=xl/sharedStrings.xml><?xml version="1.0" encoding="utf-8"?>
<sst xmlns="http://schemas.openxmlformats.org/spreadsheetml/2006/main" count="1085" uniqueCount="925">
  <si>
    <t>S/n</t>
  </si>
  <si>
    <t>No. of LGCs</t>
  </si>
  <si>
    <t>Gross Total</t>
  </si>
  <si>
    <t>External Debt</t>
  </si>
  <si>
    <t>Gross Statutory Allocation</t>
  </si>
  <si>
    <t>6=4+5</t>
  </si>
  <si>
    <t>10=6-(7+8+9)</t>
  </si>
  <si>
    <t>State</t>
  </si>
  <si>
    <t>Local Government Councils</t>
  </si>
  <si>
    <t>Value Added Tax</t>
  </si>
  <si>
    <t>Contractual Obligation (ISPO)</t>
  </si>
  <si>
    <t>Net Statutory Allocation</t>
  </si>
  <si>
    <t>Total Net Amount</t>
  </si>
  <si>
    <t>Beneficiaries</t>
  </si>
  <si>
    <t>Table IV</t>
  </si>
  <si>
    <t>Total Allocation</t>
  </si>
  <si>
    <t>Table III</t>
  </si>
  <si>
    <t>Note :</t>
  </si>
  <si>
    <r>
      <t xml:space="preserve">*   Other Deductions cover; </t>
    </r>
    <r>
      <rPr>
        <b/>
        <sz val="10"/>
        <rFont val="Arial"/>
        <family val="2"/>
      </rPr>
      <t>National Water Rehabilitation Projects, National Agricultural Technology Support Programme,</t>
    </r>
  </si>
  <si>
    <t>Deductions</t>
  </si>
  <si>
    <t>Total Gross Amount</t>
  </si>
  <si>
    <t>Federal Ministry of Finance, Abuja</t>
  </si>
  <si>
    <r>
      <t xml:space="preserve">Source: </t>
    </r>
    <r>
      <rPr>
        <b/>
        <sz val="16"/>
        <rFont val="Arial"/>
        <family val="2"/>
      </rPr>
      <t>Office of the Accountant-General of the Federation</t>
    </r>
  </si>
  <si>
    <t>13% Share of Derivation (Net)</t>
  </si>
  <si>
    <t>Payment for Fertilizer, State Water Supply Project, State Agricultural Project and National Fadama Project</t>
  </si>
  <si>
    <t>Exchange Gain Difference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</si>
  <si>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</si>
  <si>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</si>
  <si>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</si>
  <si>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</si>
  <si>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</si>
  <si>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</si>
  <si>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</si>
  <si>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</si>
  <si>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</si>
  <si>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</si>
  <si>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</si>
  <si>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</si>
  <si>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</si>
  <si>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</si>
  <si>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</si>
  <si>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</si>
  <si>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</si>
  <si>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</si>
  <si>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</si>
  <si>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</si>
  <si>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</si>
  <si>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</si>
  <si>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</si>
  <si>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</si>
  <si>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</si>
  <si>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</si>
  <si>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</si>
  <si>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</si>
  <si>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</si>
  <si>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</si>
  <si>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</si>
  <si>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</si>
  <si>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</si>
  <si>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</si>
  <si>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</si>
  <si>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</si>
  <si>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FCT-ABUJA</t>
  </si>
  <si>
    <t>Gross VAT Allocation</t>
  </si>
  <si>
    <t>NASARAWA</t>
  </si>
  <si>
    <t>ABA NORTH</t>
  </si>
  <si>
    <t>ABA SOUTH</t>
  </si>
  <si>
    <t>AROCHUKWU</t>
  </si>
  <si>
    <t>BENDE</t>
  </si>
  <si>
    <t>IKWUANO</t>
  </si>
  <si>
    <t>ISIALA NGWA NORTH</t>
  </si>
  <si>
    <t>ISIALA NGWA SOUTH</t>
  </si>
  <si>
    <t>ISUIKWUATO</t>
  </si>
  <si>
    <t>NNEOCHI</t>
  </si>
  <si>
    <t>OBIOMA NGWA</t>
  </si>
  <si>
    <t>OHAFIA</t>
  </si>
  <si>
    <t>OSISIOMA</t>
  </si>
  <si>
    <t>UGWUNAGBO</t>
  </si>
  <si>
    <t>UKWA EAST</t>
  </si>
  <si>
    <t>UKWA WEST</t>
  </si>
  <si>
    <t>UMUAHIA NORTH</t>
  </si>
  <si>
    <t>UMUAHIA SOUTH</t>
  </si>
  <si>
    <t>DEMSA</t>
  </si>
  <si>
    <t>FUFORE</t>
  </si>
  <si>
    <t>GANYE</t>
  </si>
  <si>
    <t>GIREI</t>
  </si>
  <si>
    <t>GOMBI</t>
  </si>
  <si>
    <t>GUYUK</t>
  </si>
  <si>
    <t>HONG</t>
  </si>
  <si>
    <t>JADA</t>
  </si>
  <si>
    <t>LAMURDE</t>
  </si>
  <si>
    <t>MADAGALI</t>
  </si>
  <si>
    <t>MAIHA</t>
  </si>
  <si>
    <t>MAYO-BELWA</t>
  </si>
  <si>
    <t>MICHIKA</t>
  </si>
  <si>
    <t>MUBI NORTH</t>
  </si>
  <si>
    <t>MUBI SOUTH</t>
  </si>
  <si>
    <t>NUMAN</t>
  </si>
  <si>
    <t>SHELLENG</t>
  </si>
  <si>
    <t>SONG</t>
  </si>
  <si>
    <t>TOUNGO</t>
  </si>
  <si>
    <t>ABAK</t>
  </si>
  <si>
    <t>EASTERN OBOLO</t>
  </si>
  <si>
    <t>EKET</t>
  </si>
  <si>
    <t>EKPE ATAI</t>
  </si>
  <si>
    <t>ESSIEN UDIM</t>
  </si>
  <si>
    <t>ETIM EKPO</t>
  </si>
  <si>
    <t>ETINAN</t>
  </si>
  <si>
    <t>IBENO</t>
  </si>
  <si>
    <t>IBESIKPO ASUTAN</t>
  </si>
  <si>
    <t>IBIONO IBOM</t>
  </si>
  <si>
    <t>IKA</t>
  </si>
  <si>
    <t>IKONO</t>
  </si>
  <si>
    <t>IKOT ABASI</t>
  </si>
  <si>
    <t>IKOT EKPENE</t>
  </si>
  <si>
    <t>INI</t>
  </si>
  <si>
    <t>ITU</t>
  </si>
  <si>
    <t>MBO</t>
  </si>
  <si>
    <t>MKPAT ENIN</t>
  </si>
  <si>
    <t>NSIT IBOM</t>
  </si>
  <si>
    <t>NSIT UBIUM</t>
  </si>
  <si>
    <t>OBAT AKARA</t>
  </si>
  <si>
    <t>OKOBO</t>
  </si>
  <si>
    <t>ONNA</t>
  </si>
  <si>
    <t>ORON</t>
  </si>
  <si>
    <t>ORUK ANAM</t>
  </si>
  <si>
    <t>UDUNG UKO</t>
  </si>
  <si>
    <t>UKANAFUN</t>
  </si>
  <si>
    <t>UQUO</t>
  </si>
  <si>
    <t>URUAN</t>
  </si>
  <si>
    <t>URUE OFFONG/ORUK</t>
  </si>
  <si>
    <t>UYO</t>
  </si>
  <si>
    <t>AGUATA</t>
  </si>
  <si>
    <t>ANAMBRA EAST</t>
  </si>
  <si>
    <t>ANAMBRA WEST</t>
  </si>
  <si>
    <t>ANIOCHA</t>
  </si>
  <si>
    <t>AWKA NORTH</t>
  </si>
  <si>
    <t>AWKA SOUTH</t>
  </si>
  <si>
    <t>AYAMELUM</t>
  </si>
  <si>
    <t>DUNUKOFIA</t>
  </si>
  <si>
    <t>EKWUSIGWO</t>
  </si>
  <si>
    <t>IDEMILI NORTH</t>
  </si>
  <si>
    <t>IDEMILI SOUTH</t>
  </si>
  <si>
    <t>IHIALA</t>
  </si>
  <si>
    <t>NJIKOKA</t>
  </si>
  <si>
    <t>NNEWI NORTH</t>
  </si>
  <si>
    <t>NNEWI SOUTH</t>
  </si>
  <si>
    <t>OGBARU</t>
  </si>
  <si>
    <t>ONISHA NORTH</t>
  </si>
  <si>
    <t>ONISHA SOUTH</t>
  </si>
  <si>
    <t>ORUMBA NORTH</t>
  </si>
  <si>
    <t>ORUMBA SOUTH</t>
  </si>
  <si>
    <t>OYI</t>
  </si>
  <si>
    <t>ALKALERI</t>
  </si>
  <si>
    <t>BOGORO</t>
  </si>
  <si>
    <t>DAMBAN</t>
  </si>
  <si>
    <t>DARAZO</t>
  </si>
  <si>
    <t>DASS</t>
  </si>
  <si>
    <t>GAMAWA</t>
  </si>
  <si>
    <t>GANJUWA</t>
  </si>
  <si>
    <t>GIADE</t>
  </si>
  <si>
    <t>I/GADAU</t>
  </si>
  <si>
    <t>JAMA'ARE</t>
  </si>
  <si>
    <t>KATAGUM</t>
  </si>
  <si>
    <t>KIRFI</t>
  </si>
  <si>
    <t>MISAU</t>
  </si>
  <si>
    <t>NINGI</t>
  </si>
  <si>
    <t>SHIRA</t>
  </si>
  <si>
    <t>TAFAWA BALEWA</t>
  </si>
  <si>
    <t>TORO</t>
  </si>
  <si>
    <t>WARJI</t>
  </si>
  <si>
    <t>ZAKI</t>
  </si>
  <si>
    <t>BRASS</t>
  </si>
  <si>
    <t>EKERMOR</t>
  </si>
  <si>
    <t>KOLOKUMA/OPOKUMA</t>
  </si>
  <si>
    <t>NEMBE</t>
  </si>
  <si>
    <t>OGBIA</t>
  </si>
  <si>
    <t>SAGBAMA</t>
  </si>
  <si>
    <t>SOUTHERN IJAW</t>
  </si>
  <si>
    <t>YENAGOA</t>
  </si>
  <si>
    <t>ADO</t>
  </si>
  <si>
    <t>AGATU</t>
  </si>
  <si>
    <t>APA</t>
  </si>
  <si>
    <t>BURUKU</t>
  </si>
  <si>
    <t>GBOKO</t>
  </si>
  <si>
    <t>GUMA</t>
  </si>
  <si>
    <t>GWER EAST</t>
  </si>
  <si>
    <t>GWER WEST</t>
  </si>
  <si>
    <t>KATSINA ALA</t>
  </si>
  <si>
    <t>KONSHISHA</t>
  </si>
  <si>
    <t>KWANDE</t>
  </si>
  <si>
    <t>LOGO</t>
  </si>
  <si>
    <t>MAKURDI</t>
  </si>
  <si>
    <t>OBI</t>
  </si>
  <si>
    <t>OGBADIBO</t>
  </si>
  <si>
    <t>OHIMINI</t>
  </si>
  <si>
    <t>OJU</t>
  </si>
  <si>
    <t>OKPOKWU</t>
  </si>
  <si>
    <t>OTUKPO</t>
  </si>
  <si>
    <t>TARKA</t>
  </si>
  <si>
    <t>UKUM</t>
  </si>
  <si>
    <t>USHONGO</t>
  </si>
  <si>
    <t>VANDEIKYA</t>
  </si>
  <si>
    <t>ABADAN</t>
  </si>
  <si>
    <t>ASKIRA UBA</t>
  </si>
  <si>
    <t>BAMA</t>
  </si>
  <si>
    <t>BAYO</t>
  </si>
  <si>
    <t>BIU</t>
  </si>
  <si>
    <t>CHIBOK</t>
  </si>
  <si>
    <t>DAMBOA</t>
  </si>
  <si>
    <t>DIKWA</t>
  </si>
  <si>
    <t>GUBIO</t>
  </si>
  <si>
    <t>GUZAMALA</t>
  </si>
  <si>
    <t>GWOZA</t>
  </si>
  <si>
    <t>HAWUL</t>
  </si>
  <si>
    <t>JERE</t>
  </si>
  <si>
    <t>KAGA</t>
  </si>
  <si>
    <t>KALA BALGE</t>
  </si>
  <si>
    <t>KONDUGA</t>
  </si>
  <si>
    <t>KUKAWA</t>
  </si>
  <si>
    <t>KWAYA KUSAR</t>
  </si>
  <si>
    <t>MAFA</t>
  </si>
  <si>
    <t>MAGUMERI</t>
  </si>
  <si>
    <t>MAIDUGURI METRO</t>
  </si>
  <si>
    <t>MARTE</t>
  </si>
  <si>
    <t>MOBBAR</t>
  </si>
  <si>
    <t>MONGUNO</t>
  </si>
  <si>
    <t>NGALA</t>
  </si>
  <si>
    <t>NGANZAI</t>
  </si>
  <si>
    <t>SHANI</t>
  </si>
  <si>
    <t>ABI</t>
  </si>
  <si>
    <t>AKAMKPA</t>
  </si>
  <si>
    <t>AKPABUYO</t>
  </si>
  <si>
    <t>BAKASSI</t>
  </si>
  <si>
    <t>BEKWARA</t>
  </si>
  <si>
    <t>BIASE</t>
  </si>
  <si>
    <t>BOKI</t>
  </si>
  <si>
    <t>CALABAR MUNICIPAL</t>
  </si>
  <si>
    <t>CALABAR SOUTH</t>
  </si>
  <si>
    <t>ETUNG</t>
  </si>
  <si>
    <t>IKOM</t>
  </si>
  <si>
    <t>OBANLIKU</t>
  </si>
  <si>
    <t>OBUBRA</t>
  </si>
  <si>
    <t>OBUDU</t>
  </si>
  <si>
    <t>ODUKPANI</t>
  </si>
  <si>
    <t>OGAJA</t>
  </si>
  <si>
    <t>YAKURR</t>
  </si>
  <si>
    <t>YALA</t>
  </si>
  <si>
    <t>ANIOCHA NORTH</t>
  </si>
  <si>
    <t>ANIOCHA SOUTH</t>
  </si>
  <si>
    <t>BOMADI</t>
  </si>
  <si>
    <t>BURUTU</t>
  </si>
  <si>
    <t>ETHIOPE EAST</t>
  </si>
  <si>
    <t>ETHIOPE WEST</t>
  </si>
  <si>
    <t>IKA NORTH EAST</t>
  </si>
  <si>
    <t>IKA SOUTH</t>
  </si>
  <si>
    <t>ISOKO NORTH</t>
  </si>
  <si>
    <t>ISOKO SOUTH</t>
  </si>
  <si>
    <t>NDOKWA EAST</t>
  </si>
  <si>
    <t>NDOKWA WEST</t>
  </si>
  <si>
    <t>OKPE</t>
  </si>
  <si>
    <t>OSHIMILI NORTH</t>
  </si>
  <si>
    <t>OSHIMILI SOUTH</t>
  </si>
  <si>
    <t>PATANI</t>
  </si>
  <si>
    <t>SAPELE</t>
  </si>
  <si>
    <t>UDU</t>
  </si>
  <si>
    <t>UGHELLI NORTH</t>
  </si>
  <si>
    <t>UGHELLI SOUTH</t>
  </si>
  <si>
    <t>UKWUANI</t>
  </si>
  <si>
    <t>UVWIE</t>
  </si>
  <si>
    <t>WARRI SOUTH</t>
  </si>
  <si>
    <t>WARRI NORTH</t>
  </si>
  <si>
    <t>WARRI SOUTH-WEST</t>
  </si>
  <si>
    <t>ABAKALIKI</t>
  </si>
  <si>
    <t>AFIKPO NORTH</t>
  </si>
  <si>
    <t>EZZA NORTH</t>
  </si>
  <si>
    <t>EZZA SOUTH</t>
  </si>
  <si>
    <t>IKWO</t>
  </si>
  <si>
    <t>ISHIELU</t>
  </si>
  <si>
    <t>IVO</t>
  </si>
  <si>
    <t>IZZI</t>
  </si>
  <si>
    <t>OHAOZARA</t>
  </si>
  <si>
    <t>OHAUKWU</t>
  </si>
  <si>
    <t>ONICHA</t>
  </si>
  <si>
    <t>AKOKO EDO</t>
  </si>
  <si>
    <t>EGOR</t>
  </si>
  <si>
    <t>ESAN CENTRAL</t>
  </si>
  <si>
    <t>ESAN NORTH EAST</t>
  </si>
  <si>
    <t>ESAN SOUTH EAST</t>
  </si>
  <si>
    <t>ESAN WEST</t>
  </si>
  <si>
    <t>ETSAKO CENTRAL</t>
  </si>
  <si>
    <t>ETSAKO EAST</t>
  </si>
  <si>
    <t>ETSAKO WEST</t>
  </si>
  <si>
    <t>IGUEBEN</t>
  </si>
  <si>
    <t>IKPOBA OKHA</t>
  </si>
  <si>
    <t>OREDO</t>
  </si>
  <si>
    <t>ORHIONWON</t>
  </si>
  <si>
    <t>OVIA NORTH EAST</t>
  </si>
  <si>
    <t>OVIA SOUTH WEST</t>
  </si>
  <si>
    <t>OWAN EAST</t>
  </si>
  <si>
    <t>OWAN WEST</t>
  </si>
  <si>
    <t>UHUNMWODE</t>
  </si>
  <si>
    <t>ADO EKITI</t>
  </si>
  <si>
    <t>AIYEKIRE</t>
  </si>
  <si>
    <t>EFON</t>
  </si>
  <si>
    <t>EKITI EAST</t>
  </si>
  <si>
    <t>EKITI SOUTH WEST</t>
  </si>
  <si>
    <t>EKITI WEST</t>
  </si>
  <si>
    <t>EMURE</t>
  </si>
  <si>
    <t>IDO-OSI</t>
  </si>
  <si>
    <t>IJERO</t>
  </si>
  <si>
    <t>IKERE</t>
  </si>
  <si>
    <t>IKOLE</t>
  </si>
  <si>
    <t>ILEJEMEJI</t>
  </si>
  <si>
    <t>IREPODUN/IFELODUN</t>
  </si>
  <si>
    <t>ISE/ORUN</t>
  </si>
  <si>
    <t>MOBA</t>
  </si>
  <si>
    <t>OYE</t>
  </si>
  <si>
    <t>AGWU</t>
  </si>
  <si>
    <t>ANINRI</t>
  </si>
  <si>
    <t>ENUGU EAST</t>
  </si>
  <si>
    <t>ENUGU NORTH</t>
  </si>
  <si>
    <t>ENUGU SOUTH</t>
  </si>
  <si>
    <t>EZEAGU</t>
  </si>
  <si>
    <t>IGBO ETITI</t>
  </si>
  <si>
    <t>IGBO EZE NORTH</t>
  </si>
  <si>
    <t>IGBO EZE SOUTH</t>
  </si>
  <si>
    <t>ISI UZO</t>
  </si>
  <si>
    <t>NKANU EAST</t>
  </si>
  <si>
    <t>NKANU WEST</t>
  </si>
  <si>
    <t>NSUKKA</t>
  </si>
  <si>
    <t>OJI RIVER</t>
  </si>
  <si>
    <t>UDENU</t>
  </si>
  <si>
    <t>UDI</t>
  </si>
  <si>
    <t>UZO UWANI</t>
  </si>
  <si>
    <t>AKKO</t>
  </si>
  <si>
    <t>BALANGA</t>
  </si>
  <si>
    <t>DUKKU</t>
  </si>
  <si>
    <t>FUNAKAYE</t>
  </si>
  <si>
    <t>KALTUNGO</t>
  </si>
  <si>
    <t>KWAMI</t>
  </si>
  <si>
    <t>NAFADA</t>
  </si>
  <si>
    <t>SHOMGOM</t>
  </si>
  <si>
    <t>YAMALTU/DEBA</t>
  </si>
  <si>
    <t>ABOH MBAISE</t>
  </si>
  <si>
    <t>AHIAZU MBAISE</t>
  </si>
  <si>
    <t>EHIME MBANO</t>
  </si>
  <si>
    <t>EZINIHITTE MBAISE</t>
  </si>
  <si>
    <t>IDEATO NORTH</t>
  </si>
  <si>
    <t>IDEATO SOUTH</t>
  </si>
  <si>
    <t>IHITTE UBOMA</t>
  </si>
  <si>
    <t>IKEDURU</t>
  </si>
  <si>
    <t>ISIALA MBANO</t>
  </si>
  <si>
    <t>ISU</t>
  </si>
  <si>
    <t>MBAITOLI</t>
  </si>
  <si>
    <t>NGOR/OKPALA</t>
  </si>
  <si>
    <t>NJABA</t>
  </si>
  <si>
    <t>NKWANGELE</t>
  </si>
  <si>
    <t>NKWERRE</t>
  </si>
  <si>
    <t>OBOWO</t>
  </si>
  <si>
    <t>OGUTA</t>
  </si>
  <si>
    <t>OHAJI/EGBEMA</t>
  </si>
  <si>
    <t>OKIGWE</t>
  </si>
  <si>
    <t>ONUIMO</t>
  </si>
  <si>
    <t>ORLU</t>
  </si>
  <si>
    <t>ORSU</t>
  </si>
  <si>
    <t>ORU</t>
  </si>
  <si>
    <t>ORU WEST</t>
  </si>
  <si>
    <t>OWERRI MUNICIPAL</t>
  </si>
  <si>
    <t>OWERRI NORTH</t>
  </si>
  <si>
    <t>OWERRI WEST</t>
  </si>
  <si>
    <t>AUYO</t>
  </si>
  <si>
    <t>BABURA</t>
  </si>
  <si>
    <t>BIRNIN KUDU</t>
  </si>
  <si>
    <t>BIRNIWA</t>
  </si>
  <si>
    <t>GAGARAWA</t>
  </si>
  <si>
    <t>BUJI</t>
  </si>
  <si>
    <t>DUTSE</t>
  </si>
  <si>
    <t>GARKI</t>
  </si>
  <si>
    <t>GUMEL</t>
  </si>
  <si>
    <t>GURI</t>
  </si>
  <si>
    <t>GWARAM</t>
  </si>
  <si>
    <t>GWIWA</t>
  </si>
  <si>
    <t>HADEJIA</t>
  </si>
  <si>
    <t>JAHUN</t>
  </si>
  <si>
    <t>KAFIN HAUSA</t>
  </si>
  <si>
    <t>KAUGAMA</t>
  </si>
  <si>
    <t>KAZAURE</t>
  </si>
  <si>
    <t>KIRI-KASAMMA</t>
  </si>
  <si>
    <t>KIYAWA</t>
  </si>
  <si>
    <t>MAIGATARI</t>
  </si>
  <si>
    <t>MALAM MADORI</t>
  </si>
  <si>
    <t>MIGA</t>
  </si>
  <si>
    <t>RINGIM</t>
  </si>
  <si>
    <t>RONI</t>
  </si>
  <si>
    <t>SULE TAKARKAR</t>
  </si>
  <si>
    <t>TAURA</t>
  </si>
  <si>
    <t>YANKWASHI</t>
  </si>
  <si>
    <t>BIRNIN GWARI</t>
  </si>
  <si>
    <t>CHIKUN</t>
  </si>
  <si>
    <t>GIWA</t>
  </si>
  <si>
    <t>GWAGWADA</t>
  </si>
  <si>
    <t>IGABI</t>
  </si>
  <si>
    <t>IKARA</t>
  </si>
  <si>
    <t>JABA</t>
  </si>
  <si>
    <t>JEMA'A</t>
  </si>
  <si>
    <t>KACHIA</t>
  </si>
  <si>
    <t>KADUNA NORTH</t>
  </si>
  <si>
    <t>KADUNA SOUTH</t>
  </si>
  <si>
    <t>KAGARKO</t>
  </si>
  <si>
    <t>KAURA</t>
  </si>
  <si>
    <t>KAURU</t>
  </si>
  <si>
    <t>KUBAU</t>
  </si>
  <si>
    <t>KUDAN</t>
  </si>
  <si>
    <t>LERE</t>
  </si>
  <si>
    <t>MAKARFI</t>
  </si>
  <si>
    <t>SABON GARI</t>
  </si>
  <si>
    <t>SANGA</t>
  </si>
  <si>
    <t>SOBA</t>
  </si>
  <si>
    <t>ZANGON KATAF</t>
  </si>
  <si>
    <t>ZARIA</t>
  </si>
  <si>
    <t>AJINGI</t>
  </si>
  <si>
    <t>ALBASU</t>
  </si>
  <si>
    <t>BAGWAI</t>
  </si>
  <si>
    <t>BEBEJI</t>
  </si>
  <si>
    <t>BICHI</t>
  </si>
  <si>
    <t>BUNKURE</t>
  </si>
  <si>
    <t>DALA</t>
  </si>
  <si>
    <t>DANBATTA</t>
  </si>
  <si>
    <t>DAWAKIN KUDU</t>
  </si>
  <si>
    <t>DAWAKIN TOFA</t>
  </si>
  <si>
    <t>DOGUWA</t>
  </si>
  <si>
    <t>FAGGE</t>
  </si>
  <si>
    <t>GABASAWA</t>
  </si>
  <si>
    <t>GARKO</t>
  </si>
  <si>
    <t>GARUN MALLAM</t>
  </si>
  <si>
    <t>GAYA</t>
  </si>
  <si>
    <t>GEZAWA</t>
  </si>
  <si>
    <t>GWALE</t>
  </si>
  <si>
    <t>GWARZO</t>
  </si>
  <si>
    <t>KABO</t>
  </si>
  <si>
    <t>KANO MUNICIPAL</t>
  </si>
  <si>
    <t>KARAYE</t>
  </si>
  <si>
    <t>KIBIYA</t>
  </si>
  <si>
    <t>KIRU</t>
  </si>
  <si>
    <t>KUMBOTSO</t>
  </si>
  <si>
    <t>KUNCHI</t>
  </si>
  <si>
    <t>KURA</t>
  </si>
  <si>
    <t>MADOBI</t>
  </si>
  <si>
    <t>MAKODA</t>
  </si>
  <si>
    <t>MINJIBIR</t>
  </si>
  <si>
    <t>RANO</t>
  </si>
  <si>
    <t>RIMIN GADO</t>
  </si>
  <si>
    <t>ROGO</t>
  </si>
  <si>
    <t>SHANONO</t>
  </si>
  <si>
    <t>SUMAILA</t>
  </si>
  <si>
    <t>TAKAI</t>
  </si>
  <si>
    <t>TARAUNI</t>
  </si>
  <si>
    <t>TOFA</t>
  </si>
  <si>
    <t>TSANYAWA</t>
  </si>
  <si>
    <t>TUDUN WADA</t>
  </si>
  <si>
    <t>UNGOGO</t>
  </si>
  <si>
    <t>WARAWA</t>
  </si>
  <si>
    <t>WUDIL</t>
  </si>
  <si>
    <t>BAKORI</t>
  </si>
  <si>
    <t>BATAGARAWA</t>
  </si>
  <si>
    <t>BATSARI</t>
  </si>
  <si>
    <t>BAURE</t>
  </si>
  <si>
    <t>BINDAWA</t>
  </si>
  <si>
    <t>CHARANCHI</t>
  </si>
  <si>
    <t>DAN-MUSA</t>
  </si>
  <si>
    <t>DANDUME</t>
  </si>
  <si>
    <t>DANJA</t>
  </si>
  <si>
    <t>DAURA</t>
  </si>
  <si>
    <t>DUTSI</t>
  </si>
  <si>
    <t>DUTSINMA</t>
  </si>
  <si>
    <t>FASKARI</t>
  </si>
  <si>
    <t>FUNTUA</t>
  </si>
  <si>
    <t>INGAWA</t>
  </si>
  <si>
    <t>JIBIA</t>
  </si>
  <si>
    <t>KAFUR</t>
  </si>
  <si>
    <t>KAITA</t>
  </si>
  <si>
    <t>KANKARA</t>
  </si>
  <si>
    <t>KANKIA</t>
  </si>
  <si>
    <t>KURFI</t>
  </si>
  <si>
    <t>KUSADA</t>
  </si>
  <si>
    <t>MAIADUA</t>
  </si>
  <si>
    <t>MALUMFASHI</t>
  </si>
  <si>
    <t>MANI</t>
  </si>
  <si>
    <t>MASHI</t>
  </si>
  <si>
    <t>MATAZU</t>
  </si>
  <si>
    <t>MUSAWA</t>
  </si>
  <si>
    <t>RIMI</t>
  </si>
  <si>
    <t>SABUWA</t>
  </si>
  <si>
    <t>SAFANA</t>
  </si>
  <si>
    <t>SANDAMU</t>
  </si>
  <si>
    <t>ZANGO</t>
  </si>
  <si>
    <t>ALIERU</t>
  </si>
  <si>
    <t>AREWA</t>
  </si>
  <si>
    <t>ARGUNGU</t>
  </si>
  <si>
    <t>AUGIE</t>
  </si>
  <si>
    <t>BAGUDO</t>
  </si>
  <si>
    <t>BIRNIN -KEBBI</t>
  </si>
  <si>
    <t>BUNZA</t>
  </si>
  <si>
    <t>DANDI KAMBA</t>
  </si>
  <si>
    <t>DANKO /WASAGU</t>
  </si>
  <si>
    <t>FAKAI</t>
  </si>
  <si>
    <t>GWANDU</t>
  </si>
  <si>
    <t>JEGA</t>
  </si>
  <si>
    <t>KALGO</t>
  </si>
  <si>
    <t>KOKO/BESSE</t>
  </si>
  <si>
    <t>MAIYAMA</t>
  </si>
  <si>
    <t>NGASKI</t>
  </si>
  <si>
    <t>SAKABA</t>
  </si>
  <si>
    <t>SHANGA</t>
  </si>
  <si>
    <t>SURU</t>
  </si>
  <si>
    <t>YAURI</t>
  </si>
  <si>
    <t>ZURU</t>
  </si>
  <si>
    <t>ADAVI</t>
  </si>
  <si>
    <t>AJAOKUTA</t>
  </si>
  <si>
    <t>ANKPA</t>
  </si>
  <si>
    <t>BASSA</t>
  </si>
  <si>
    <t>DEKINA</t>
  </si>
  <si>
    <t>IBAJI</t>
  </si>
  <si>
    <t>IDAH</t>
  </si>
  <si>
    <t>IGALAMELA</t>
  </si>
  <si>
    <t>IJUMU</t>
  </si>
  <si>
    <t>KABBA/BUNU</t>
  </si>
  <si>
    <t>KOTON KARFE</t>
  </si>
  <si>
    <t>MOPA-MURO</t>
  </si>
  <si>
    <t>OFU</t>
  </si>
  <si>
    <t>OGORI/MAGONGO</t>
  </si>
  <si>
    <t>OKEHI</t>
  </si>
  <si>
    <t>OKENE</t>
  </si>
  <si>
    <t>OLAMABORO</t>
  </si>
  <si>
    <t>OMALA</t>
  </si>
  <si>
    <t>YAGBA EAST</t>
  </si>
  <si>
    <t>YAGBA WEST</t>
  </si>
  <si>
    <t>ASA</t>
  </si>
  <si>
    <t>BARUTEN</t>
  </si>
  <si>
    <t>EDU</t>
  </si>
  <si>
    <t>IFELODUN</t>
  </si>
  <si>
    <t>ILORIN EAST</t>
  </si>
  <si>
    <t>ILORIN SOUTH</t>
  </si>
  <si>
    <t>ILORIN WEST</t>
  </si>
  <si>
    <t>IREPODUN</t>
  </si>
  <si>
    <t>KAI AMA</t>
  </si>
  <si>
    <t>MORO</t>
  </si>
  <si>
    <t>OFFA</t>
  </si>
  <si>
    <t>OKE-ERO</t>
  </si>
  <si>
    <t>OSIN</t>
  </si>
  <si>
    <t>OYUN</t>
  </si>
  <si>
    <t>PATEGI</t>
  </si>
  <si>
    <t>AGEGE</t>
  </si>
  <si>
    <t>AJEROMI/IFELODUN</t>
  </si>
  <si>
    <t>ALIMOSHO</t>
  </si>
  <si>
    <t>AMOWO-ODOFIN</t>
  </si>
  <si>
    <t>APAPA</t>
  </si>
  <si>
    <t>BADAGRY</t>
  </si>
  <si>
    <t>EPE</t>
  </si>
  <si>
    <t>ETI-OSA</t>
  </si>
  <si>
    <t>IBEJU-LEKKI</t>
  </si>
  <si>
    <t>IFAKO/IJAYE</t>
  </si>
  <si>
    <t>IKEJA</t>
  </si>
  <si>
    <t>IKORODU</t>
  </si>
  <si>
    <t>KOSOFE</t>
  </si>
  <si>
    <t>LAGOS ISLAND</t>
  </si>
  <si>
    <t>LAGOS MAINLAND</t>
  </si>
  <si>
    <t>MUSHIN</t>
  </si>
  <si>
    <t>OJO</t>
  </si>
  <si>
    <t>OSHODI/ISOLO</t>
  </si>
  <si>
    <t>SOMOLU</t>
  </si>
  <si>
    <t>SURULERE</t>
  </si>
  <si>
    <t>AKWANGA</t>
  </si>
  <si>
    <t>AWE</t>
  </si>
  <si>
    <t>DOMA</t>
  </si>
  <si>
    <t>KARU</t>
  </si>
  <si>
    <t>KEANA</t>
  </si>
  <si>
    <t>KEFFI</t>
  </si>
  <si>
    <t>KOKONA</t>
  </si>
  <si>
    <t>LAFIA</t>
  </si>
  <si>
    <t>TOTO</t>
  </si>
  <si>
    <t>WAMBA</t>
  </si>
  <si>
    <t>AGAIE</t>
  </si>
  <si>
    <t>AGWARA</t>
  </si>
  <si>
    <t>BIDA</t>
  </si>
  <si>
    <t>BORGU</t>
  </si>
  <si>
    <t>BOSSO</t>
  </si>
  <si>
    <t>EDATI</t>
  </si>
  <si>
    <t>GBAKO</t>
  </si>
  <si>
    <t>GURARA</t>
  </si>
  <si>
    <t>KATCHA</t>
  </si>
  <si>
    <t>KONTAGORA</t>
  </si>
  <si>
    <t>LAPAI</t>
  </si>
  <si>
    <t>LAVUN</t>
  </si>
  <si>
    <t>MAGAMA</t>
  </si>
  <si>
    <t>MARIGA</t>
  </si>
  <si>
    <t>MASHEGU</t>
  </si>
  <si>
    <t>MINNA</t>
  </si>
  <si>
    <t>MOKWA</t>
  </si>
  <si>
    <t>MUYA</t>
  </si>
  <si>
    <t>PAIKORO</t>
  </si>
  <si>
    <t>RAFI</t>
  </si>
  <si>
    <t>RIJAU</t>
  </si>
  <si>
    <t>SHIRORO</t>
  </si>
  <si>
    <t>SULEJA</t>
  </si>
  <si>
    <t>TAFA</t>
  </si>
  <si>
    <t>WUSHISHI</t>
  </si>
  <si>
    <t>ABEOKUTA NORTH</t>
  </si>
  <si>
    <t>ABEOKUTA SOUTH</t>
  </si>
  <si>
    <t>ADO-ODO/OTA</t>
  </si>
  <si>
    <t>EGBADO NORTH</t>
  </si>
  <si>
    <t>EGBADO SOUTH</t>
  </si>
  <si>
    <t>EWEKORO</t>
  </si>
  <si>
    <t>IFO</t>
  </si>
  <si>
    <t>IJEBU EAST</t>
  </si>
  <si>
    <t>IJEBU NORTH</t>
  </si>
  <si>
    <t>IJEBU ODE</t>
  </si>
  <si>
    <t>IKENNE</t>
  </si>
  <si>
    <t>IMEKO-AFON</t>
  </si>
  <si>
    <t>IPOKIA</t>
  </si>
  <si>
    <t>OBAFEMI/OWODE</t>
  </si>
  <si>
    <t>ODOGBOLU</t>
  </si>
  <si>
    <t>AKOKO NORTH EAST</t>
  </si>
  <si>
    <t>AKOKO NORTH WEST</t>
  </si>
  <si>
    <t>AKOKO SOUTH WEST</t>
  </si>
  <si>
    <t>AKURE NORTH</t>
  </si>
  <si>
    <t>AKURE SOUTH</t>
  </si>
  <si>
    <t>IDANRE</t>
  </si>
  <si>
    <t>IFEDORE</t>
  </si>
  <si>
    <t>ODIGBO</t>
  </si>
  <si>
    <t>ONDO EAST</t>
  </si>
  <si>
    <t>ONDO WEST</t>
  </si>
  <si>
    <t>OSE</t>
  </si>
  <si>
    <t>OWO</t>
  </si>
  <si>
    <t>ATAKUMOSA EAST</t>
  </si>
  <si>
    <t>ATAKUMOSA WEST</t>
  </si>
  <si>
    <t>BORIPE</t>
  </si>
  <si>
    <t>EDE NORTH</t>
  </si>
  <si>
    <t>EDE SOUTH</t>
  </si>
  <si>
    <t>EGBEDORE</t>
  </si>
  <si>
    <t>EJIGBO</t>
  </si>
  <si>
    <t>IFE CENTRAL</t>
  </si>
  <si>
    <t>IFE EAST</t>
  </si>
  <si>
    <t>IFE NORTH</t>
  </si>
  <si>
    <t>IFE SOUTH</t>
  </si>
  <si>
    <t>IFEDAYO</t>
  </si>
  <si>
    <t>ILA</t>
  </si>
  <si>
    <t>ILESHA WEST</t>
  </si>
  <si>
    <t>IREWOLE</t>
  </si>
  <si>
    <t>ISOKAN</t>
  </si>
  <si>
    <t>IWO</t>
  </si>
  <si>
    <t>OLA-OLUWA</t>
  </si>
  <si>
    <t>OLORUNDA</t>
  </si>
  <si>
    <t>ORIADE</t>
  </si>
  <si>
    <t>OROLU</t>
  </si>
  <si>
    <t>OSOGBO</t>
  </si>
  <si>
    <t>AFIJIO</t>
  </si>
  <si>
    <t>AKINYELE</t>
  </si>
  <si>
    <t>ATIBA</t>
  </si>
  <si>
    <t>EGBEDA</t>
  </si>
  <si>
    <t>IBADAN NORTH</t>
  </si>
  <si>
    <t>IBADAN NORTH EAST</t>
  </si>
  <si>
    <t>IBADAN NORTH WEST</t>
  </si>
  <si>
    <t>IBADAN SOUTH EAST</t>
  </si>
  <si>
    <t>IBADAN SOUTH WEST</t>
  </si>
  <si>
    <t>IBARAPA NORTH</t>
  </si>
  <si>
    <t>SAKI WEST</t>
  </si>
  <si>
    <t>IREPO</t>
  </si>
  <si>
    <t>ISEYIN</t>
  </si>
  <si>
    <t>ITESIWAJU</t>
  </si>
  <si>
    <t>IWAJOWA</t>
  </si>
  <si>
    <t>KAJOLA</t>
  </si>
  <si>
    <t>OGO-OLUWA</t>
  </si>
  <si>
    <t>OLUYOLE</t>
  </si>
  <si>
    <t>ORELOPE</t>
  </si>
  <si>
    <t>ORI IRE</t>
  </si>
  <si>
    <t>OYO WEST</t>
  </si>
  <si>
    <t>SAKI EAST</t>
  </si>
  <si>
    <t>IFEDAPO</t>
  </si>
  <si>
    <t>BARKIN LADI</t>
  </si>
  <si>
    <t>BOKKOS</t>
  </si>
  <si>
    <t>JOS EAST</t>
  </si>
  <si>
    <t>JOS NORTH</t>
  </si>
  <si>
    <t>JOS SOUTH</t>
  </si>
  <si>
    <t>KANAM</t>
  </si>
  <si>
    <t>KANKE</t>
  </si>
  <si>
    <t>LANGTANG NORTH</t>
  </si>
  <si>
    <t>LANGTANG SOUTH</t>
  </si>
  <si>
    <t>MANGU</t>
  </si>
  <si>
    <t>MIKANG</t>
  </si>
  <si>
    <t>PANKSHIN</t>
  </si>
  <si>
    <t>QUAN-PAN</t>
  </si>
  <si>
    <t>RIYOM</t>
  </si>
  <si>
    <t>SHENDAM</t>
  </si>
  <si>
    <t>WASE</t>
  </si>
  <si>
    <t>AHOADA</t>
  </si>
  <si>
    <t>AHOADA WEST</t>
  </si>
  <si>
    <t>AKUKUTORU</t>
  </si>
  <si>
    <t>ANDONI</t>
  </si>
  <si>
    <t>ASARITORU</t>
  </si>
  <si>
    <t>BONNY</t>
  </si>
  <si>
    <t>DEGEMA</t>
  </si>
  <si>
    <t>ELEME</t>
  </si>
  <si>
    <t>EMOHUA</t>
  </si>
  <si>
    <t>ETCHE</t>
  </si>
  <si>
    <t>GONAKA</t>
  </si>
  <si>
    <t>IKWERRE</t>
  </si>
  <si>
    <t>KHANA</t>
  </si>
  <si>
    <t>OBIO/AKPOR</t>
  </si>
  <si>
    <t>OBUA/ODUAL</t>
  </si>
  <si>
    <t>OGBA/EGBEMA/NDONI</t>
  </si>
  <si>
    <t>OGU/BOLO</t>
  </si>
  <si>
    <t>OKRIKA</t>
  </si>
  <si>
    <t>OMUMMA</t>
  </si>
  <si>
    <t>OPOBO/NKORO</t>
  </si>
  <si>
    <t>OYIGBO</t>
  </si>
  <si>
    <t>PORT HARCOURT</t>
  </si>
  <si>
    <t>TAI</t>
  </si>
  <si>
    <t>BINJI</t>
  </si>
  <si>
    <t>BODINGA</t>
  </si>
  <si>
    <t>GADA</t>
  </si>
  <si>
    <t>GORONYO</t>
  </si>
  <si>
    <t>GUDU</t>
  </si>
  <si>
    <t>GWADABAWA</t>
  </si>
  <si>
    <t>ILLELA</t>
  </si>
  <si>
    <t>ISA</t>
  </si>
  <si>
    <t>KEBBE</t>
  </si>
  <si>
    <t>KWARE</t>
  </si>
  <si>
    <t>RABAH</t>
  </si>
  <si>
    <t>SABON BIRNI</t>
  </si>
  <si>
    <t>SHAGARI</t>
  </si>
  <si>
    <t>SILAME</t>
  </si>
  <si>
    <t>SOKOTO NORTH</t>
  </si>
  <si>
    <t>SOKOTO SOUTH</t>
  </si>
  <si>
    <t>TAMBUWAL</t>
  </si>
  <si>
    <t>TANGAZA</t>
  </si>
  <si>
    <t>TURETA</t>
  </si>
  <si>
    <t>WAMAKKO</t>
  </si>
  <si>
    <t>WURNO</t>
  </si>
  <si>
    <t>YABO</t>
  </si>
  <si>
    <t>ARDO KOLA</t>
  </si>
  <si>
    <t>BALI</t>
  </si>
  <si>
    <t>DONGA</t>
  </si>
  <si>
    <t>GASHAKA</t>
  </si>
  <si>
    <t>GASSOL</t>
  </si>
  <si>
    <t>IBI</t>
  </si>
  <si>
    <t>JALINGO</t>
  </si>
  <si>
    <t>KARIM LAMIDU</t>
  </si>
  <si>
    <t>KURMI</t>
  </si>
  <si>
    <t>LAU</t>
  </si>
  <si>
    <t>SARDAUNA</t>
  </si>
  <si>
    <t>TAKUM</t>
  </si>
  <si>
    <t>USSA</t>
  </si>
  <si>
    <t>WUKARI</t>
  </si>
  <si>
    <t>YORRO</t>
  </si>
  <si>
    <t>ZING</t>
  </si>
  <si>
    <t>BADE</t>
  </si>
  <si>
    <t>BURSARI</t>
  </si>
  <si>
    <t>DAMATURU</t>
  </si>
  <si>
    <t>FIKA</t>
  </si>
  <si>
    <t>FUNE</t>
  </si>
  <si>
    <t>GEIDAM</t>
  </si>
  <si>
    <t>GUJBA</t>
  </si>
  <si>
    <t>GULAMI</t>
  </si>
  <si>
    <t>JAKUSKO</t>
  </si>
  <si>
    <t>KARASUWA</t>
  </si>
  <si>
    <t>MACHINA</t>
  </si>
  <si>
    <t>NANGERE</t>
  </si>
  <si>
    <t>NGURU</t>
  </si>
  <si>
    <t>POTISKUM</t>
  </si>
  <si>
    <t>TARMUA</t>
  </si>
  <si>
    <t>YUNUSARI</t>
  </si>
  <si>
    <t>YUSUFARI</t>
  </si>
  <si>
    <t>ANKA</t>
  </si>
  <si>
    <t>BAKURA</t>
  </si>
  <si>
    <t>BUKKUYUM</t>
  </si>
  <si>
    <t>BUNGUDU</t>
  </si>
  <si>
    <t>GUMMI</t>
  </si>
  <si>
    <t>GUSAU</t>
  </si>
  <si>
    <t>KAURA NAMODA</t>
  </si>
  <si>
    <t>MARADUN</t>
  </si>
  <si>
    <t>MARU</t>
  </si>
  <si>
    <t>SHINKAFI</t>
  </si>
  <si>
    <t>TALATA MAFARA</t>
  </si>
  <si>
    <t>TSAFE</t>
  </si>
  <si>
    <t>ZURMI</t>
  </si>
  <si>
    <t>ABAJI</t>
  </si>
  <si>
    <t>ABUJA MUNICIPAL</t>
  </si>
  <si>
    <t>BWARI</t>
  </si>
  <si>
    <t>GWAGWALADA</t>
  </si>
  <si>
    <t>KUJE</t>
  </si>
  <si>
    <t>KWALI</t>
  </si>
  <si>
    <t>YOLA-NORTH</t>
  </si>
  <si>
    <t>YOLA-SOUTH</t>
  </si>
  <si>
    <t>REMO NORTH</t>
  </si>
  <si>
    <t>YEAR</t>
  </si>
  <si>
    <t>MONTH</t>
  </si>
  <si>
    <t>DAY</t>
  </si>
  <si>
    <t>PREVIOUS MONTH</t>
  </si>
  <si>
    <t>CURRENTMONTH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</si>
  <si>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</si>
  <si>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</si>
  <si>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</si>
  <si>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</si>
  <si>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</si>
  <si>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</si>
  <si>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</si>
  <si>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</si>
  <si>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</si>
  <si>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</si>
  <si>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</si>
  <si>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</si>
  <si>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Other Deductions   (see Note)</t>
  </si>
  <si>
    <t>ABIA TOTAL</t>
  </si>
  <si>
    <t>ADAMAWA TOTAL</t>
  </si>
  <si>
    <t>AKWA IBOM TOTAL</t>
  </si>
  <si>
    <t>ANAMBRA TOTAL</t>
  </si>
  <si>
    <t>BAUCHI TOTAL</t>
  </si>
  <si>
    <t>BAYELSA TOTAL</t>
  </si>
  <si>
    <t>BENUE TOTAL</t>
  </si>
  <si>
    <t>BORNO TOTAL</t>
  </si>
  <si>
    <t>CROSS RIVER TOTAL</t>
  </si>
  <si>
    <t>DELTA TOTAL</t>
  </si>
  <si>
    <t>EBONYI TOTAL</t>
  </si>
  <si>
    <t>EDO TOTAL</t>
  </si>
  <si>
    <t>EKITI TOTAL</t>
  </si>
  <si>
    <t>ENUGU TOTAL</t>
  </si>
  <si>
    <t>GOMBE TOTAL</t>
  </si>
  <si>
    <t>IMO TOTAL</t>
  </si>
  <si>
    <t>JIGAWA TOTAL</t>
  </si>
  <si>
    <t>KADUNA TOTAL</t>
  </si>
  <si>
    <t>KANO TOTAL</t>
  </si>
  <si>
    <t>KATSINA TOTAL</t>
  </si>
  <si>
    <t>KEBBI TOTAL</t>
  </si>
  <si>
    <t>KOGI TOTAL</t>
  </si>
  <si>
    <t>KWARA TOTAL</t>
  </si>
  <si>
    <t>LAGOS TOTAL</t>
  </si>
  <si>
    <t>NASSARAWA TOTAL</t>
  </si>
  <si>
    <t>NIGER TOTAL</t>
  </si>
  <si>
    <t>OGUN TOTAL</t>
  </si>
  <si>
    <t>ONDO TOTAL</t>
  </si>
  <si>
    <t>OSUN TOTAL</t>
  </si>
  <si>
    <t>OYO TOTAL</t>
  </si>
  <si>
    <t>PLATEAU TOTAL</t>
  </si>
  <si>
    <t>RIVERS TOTAL</t>
  </si>
  <si>
    <t>SOKOTO TOTAL</t>
  </si>
  <si>
    <t>TARABA TOTAL</t>
  </si>
  <si>
    <t>YOBE TOTAL</t>
  </si>
  <si>
    <t>ZAMFARA TOTAL</t>
  </si>
  <si>
    <t>IBARAPA CENTRAL</t>
  </si>
  <si>
    <t xml:space="preserve">AFIKPO SOUTH </t>
  </si>
  <si>
    <t>BILLIRI</t>
  </si>
  <si>
    <t>NASARAWA EGGON</t>
  </si>
  <si>
    <t>IJEBU NORTH EAST</t>
  </si>
  <si>
    <t>ODEDAH</t>
  </si>
  <si>
    <t>OGUN WATERSIDE</t>
  </si>
  <si>
    <t>SHAGAMU</t>
  </si>
  <si>
    <t>AKOKO SOUTH EAST</t>
  </si>
  <si>
    <t>OKITIPUPA</t>
  </si>
  <si>
    <t>ILAJE</t>
  </si>
  <si>
    <t>ESE-EDO</t>
  </si>
  <si>
    <t>ILE-OLUJI-OKEIGBO</t>
  </si>
  <si>
    <t>IRELE</t>
  </si>
  <si>
    <t>AIYEDADE</t>
  </si>
  <si>
    <t>AIYEDIRE</t>
  </si>
  <si>
    <t>BOLUWADURO</t>
  </si>
  <si>
    <t>ILESHA EAST</t>
  </si>
  <si>
    <t>OBOKUN</t>
  </si>
  <si>
    <t>ODO-OTIN</t>
  </si>
  <si>
    <t>ATISBO</t>
  </si>
  <si>
    <t>IDO</t>
  </si>
  <si>
    <t>IFELOJU</t>
  </si>
  <si>
    <t>OLORUNSOGO</t>
  </si>
  <si>
    <t>LAGELU</t>
  </si>
  <si>
    <t>OGBOMOSHO NORTH</t>
  </si>
  <si>
    <t>OGBOMOSHO SOUTH</t>
  </si>
  <si>
    <t>ONA-ARA</t>
  </si>
  <si>
    <t>OYO EAST</t>
  </si>
  <si>
    <t>DANGE-SHUNI</t>
  </si>
  <si>
    <t>Distribution  of Exchange Gain</t>
  </si>
  <si>
    <t>Total (States)</t>
  </si>
  <si>
    <t>Deduction</t>
  </si>
  <si>
    <t>Statutory</t>
  </si>
  <si>
    <t>VAT</t>
  </si>
  <si>
    <t>Total</t>
  </si>
  <si>
    <t>FGN (see Table II)</t>
  </si>
  <si>
    <t>State (see Table III)</t>
  </si>
  <si>
    <t>LGCs (see Table IV)</t>
  </si>
  <si>
    <t>13% Derivation Fund</t>
  </si>
  <si>
    <t>Cost of Collection - NCS</t>
  </si>
  <si>
    <t>Check!!</t>
  </si>
  <si>
    <t>4= 2-3</t>
  </si>
  <si>
    <t>Less Deductions</t>
  </si>
  <si>
    <t>FGN (CRF Account)</t>
  </si>
  <si>
    <t>Share of Derivation &amp; Ecology</t>
  </si>
  <si>
    <t>Stabilization</t>
  </si>
  <si>
    <t>Development of Natural Resources</t>
  </si>
  <si>
    <t>FCT-Abuja</t>
  </si>
  <si>
    <t>Sub-total</t>
  </si>
  <si>
    <t>CHECK</t>
  </si>
  <si>
    <t>……………………………………………………………</t>
  </si>
  <si>
    <t>Hon. Minister of Finance</t>
  </si>
  <si>
    <t>Abuja. Nigeria.</t>
  </si>
  <si>
    <t>Cost of Collections - FIRS</t>
  </si>
  <si>
    <t>Cost of Collection - DPR</t>
  </si>
  <si>
    <t>₦</t>
  </si>
  <si>
    <t>Summary of Gross Revenue Allocation by Federation Account Allocation Committee for the Month of May, 2019 Shared in June, 2019</t>
  </si>
  <si>
    <r>
      <t xml:space="preserve">Source: </t>
    </r>
    <r>
      <rPr>
        <b/>
        <sz val="18"/>
        <rFont val="Times New Roman"/>
        <family val="1"/>
      </rPr>
      <t>Office of the Accountant-General of the Federation</t>
    </r>
  </si>
  <si>
    <r>
      <t xml:space="preserve">The above information is also available on the Federal Ministry of Finance website </t>
    </r>
    <r>
      <rPr>
        <b/>
        <u/>
        <sz val="16"/>
        <rFont val="Times New Roman"/>
        <family val="1"/>
      </rPr>
      <t>www.fmf.gov.ng</t>
    </r>
    <r>
      <rPr>
        <b/>
        <sz val="16"/>
        <rFont val="Times New Roman"/>
        <family val="1"/>
      </rPr>
      <t xml:space="preserve"> and Office of Accountant-General of the Federation website </t>
    </r>
    <r>
      <rPr>
        <b/>
        <u/>
        <sz val="16"/>
        <rFont val="Times New Roman"/>
        <family val="1"/>
      </rPr>
      <t>www.oagf.gov.ng</t>
    </r>
    <r>
      <rPr>
        <b/>
        <sz val="16"/>
        <rFont val="Times New Roman"/>
        <family val="1"/>
      </rPr>
      <t xml:space="preserve">.  In addition, you would find on these websites details of the Capital and Recurrent allocations to all arms of Government including Federal Ministries and Agencies.  The Budget Office website </t>
    </r>
    <r>
      <rPr>
        <b/>
        <u/>
        <sz val="16"/>
        <rFont val="Times New Roman"/>
        <family val="1"/>
      </rPr>
      <t>www.budgetoffice.gov.ng</t>
    </r>
    <r>
      <rPr>
        <b/>
        <sz val="16"/>
        <rFont val="Times New Roman"/>
        <family val="1"/>
      </rPr>
      <t xml:space="preserve"> also contains information about the Budget.</t>
    </r>
  </si>
  <si>
    <t>Refund to FIRS</t>
  </si>
  <si>
    <t>Distribution of Revenue Allocation to FGN by Federation Account Allocation Committee for the Month of May, 2019 Shared in June, 2019</t>
  </si>
  <si>
    <t>Office of the Accountant-General of the Federation</t>
  </si>
  <si>
    <t>Federal Ministry of Finance, Abuja.</t>
  </si>
  <si>
    <t>7(3+4+5+6)</t>
  </si>
  <si>
    <t>Exchange Gain</t>
  </si>
  <si>
    <t>FCT, ABUJA</t>
  </si>
  <si>
    <t>Total LGCs</t>
  </si>
  <si>
    <t>Summary of Distribution of Revenue Allocation to Local Government Councils by Federation Account Allocation Committee for the month of May, 2019 Shared in June, 2019</t>
  </si>
  <si>
    <t>Distribution of Revenue Allocation to State Governments by Federation Account Allocation Committee for the month of May,2019 Shared in June, 2019</t>
  </si>
  <si>
    <t>Net VAT Allocation</t>
  </si>
  <si>
    <t>15=6+11+12</t>
  </si>
  <si>
    <t>Distribution of Revenue Allocation to Local Government Councils by Federation Account Allocation Committee for the Month of May, 2019 Shared in June, 2019</t>
  </si>
  <si>
    <t>16=10+11+14</t>
  </si>
  <si>
    <t>7=4+5+6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</si>
</sst>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\N#,##0.00;&quot;-N&quot;#,##0.00"/>
    <numFmt numFmtId="166" formatCode="_(* #,##0_);_(* \(#,##0\);_(* &quot;-&quot;??_);_(@_)"/>
    <numFmt numFmtId="167" formatCode="_(* #,##0.00_);_(* \(#,##0.00\);_(* &quot;-&quot;_);_(@_)"/>
  </numFmts>
  <fonts count="4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u/>
      <sz val="16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Times New Roman"/>
      <family val="1"/>
    </font>
    <font>
      <b/>
      <u/>
      <sz val="20"/>
      <name val="Arial"/>
      <family val="2"/>
    </font>
    <font>
      <sz val="14"/>
      <color indexed="8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20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b/>
      <u/>
      <sz val="13"/>
      <name val="Times New Roman"/>
      <family val="1"/>
    </font>
    <font>
      <b/>
      <u/>
      <sz val="14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b/>
      <sz val="16"/>
      <name val="Times New Roman"/>
      <family val="1"/>
    </font>
    <font>
      <b/>
      <u/>
      <sz val="16"/>
      <name val="Times New Roman"/>
      <family val="1"/>
    </font>
    <font>
      <sz val="16"/>
      <name val="Times New Roman"/>
      <family val="1"/>
    </font>
    <font>
      <b/>
      <i/>
      <sz val="22"/>
      <name val="Times New Roman"/>
      <family val="1"/>
    </font>
    <font>
      <b/>
      <i/>
      <sz val="20"/>
      <name val="Times New Roman"/>
      <family val="1"/>
    </font>
    <font>
      <b/>
      <i/>
      <sz val="16"/>
      <name val="Times New Roman"/>
      <family val="1"/>
    </font>
    <font>
      <b/>
      <i/>
      <sz val="14"/>
      <name val="Times New Roman"/>
      <family val="1"/>
    </font>
    <font>
      <b/>
      <i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4" fillId="0" borderId="0"/>
    <xf numFmtId="0" fontId="13" fillId="0" borderId="0"/>
  </cellStyleXfs>
  <cellXfs count="154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quotePrefix="1" applyFont="1" applyBorder="1" applyAlignment="1">
      <alignment horizontal="center"/>
    </xf>
    <xf numFmtId="164" fontId="0" fillId="0" borderId="1" xfId="1" applyFont="1" applyBorder="1"/>
    <xf numFmtId="164" fontId="0" fillId="0" borderId="1" xfId="0" applyNumberFormat="1" applyBorder="1"/>
    <xf numFmtId="40" fontId="0" fillId="0" borderId="1" xfId="0" applyNumberFormat="1" applyBorder="1"/>
    <xf numFmtId="164" fontId="2" fillId="0" borderId="1" xfId="0" applyNumberFormat="1" applyFont="1" applyBorder="1"/>
    <xf numFmtId="164" fontId="0" fillId="0" borderId="2" xfId="1" applyFont="1" applyBorder="1"/>
    <xf numFmtId="164" fontId="2" fillId="0" borderId="4" xfId="1" applyFont="1" applyBorder="1"/>
    <xf numFmtId="0" fontId="0" fillId="2" borderId="0" xfId="0" applyFill="1"/>
    <xf numFmtId="1" fontId="0" fillId="0" borderId="1" xfId="0" applyNumberFormat="1" applyBorder="1"/>
    <xf numFmtId="0" fontId="2" fillId="0" borderId="1" xfId="0" applyFont="1" applyBorder="1"/>
    <xf numFmtId="164" fontId="2" fillId="0" borderId="1" xfId="1" applyFont="1" applyBorder="1"/>
    <xf numFmtId="0" fontId="0" fillId="0" borderId="3" xfId="0" applyBorder="1"/>
    <xf numFmtId="0" fontId="0" fillId="0" borderId="6" xfId="0" applyBorder="1"/>
    <xf numFmtId="0" fontId="0" fillId="0" borderId="0" xfId="0" applyFill="1"/>
    <xf numFmtId="0" fontId="0" fillId="0" borderId="1" xfId="0" applyFill="1" applyBorder="1"/>
    <xf numFmtId="164" fontId="2" fillId="0" borderId="3" xfId="1" applyFont="1" applyBorder="1"/>
    <xf numFmtId="164" fontId="2" fillId="0" borderId="2" xfId="0" applyNumberFormat="1" applyFont="1" applyBorder="1"/>
    <xf numFmtId="0" fontId="2" fillId="0" borderId="0" xfId="0" applyFont="1"/>
    <xf numFmtId="0" fontId="0" fillId="0" borderId="0" xfId="0" applyBorder="1"/>
    <xf numFmtId="0" fontId="10" fillId="0" borderId="0" xfId="0" applyFont="1"/>
    <xf numFmtId="0" fontId="0" fillId="0" borderId="1" xfId="0" applyBorder="1" applyAlignment="1">
      <alignment horizontal="center"/>
    </xf>
    <xf numFmtId="0" fontId="2" fillId="0" borderId="6" xfId="0" applyFont="1" applyFill="1" applyBorder="1" applyAlignment="1">
      <alignment vertical="center"/>
    </xf>
    <xf numFmtId="0" fontId="11" fillId="0" borderId="0" xfId="0" applyFont="1" applyFill="1" applyBorder="1"/>
    <xf numFmtId="0" fontId="5" fillId="0" borderId="0" xfId="0" applyFont="1" applyAlignment="1">
      <alignment horizontal="center"/>
    </xf>
    <xf numFmtId="37" fontId="0" fillId="0" borderId="1" xfId="0" applyNumberFormat="1" applyBorder="1" applyAlignment="1">
      <alignment horizontal="center"/>
    </xf>
    <xf numFmtId="39" fontId="0" fillId="0" borderId="1" xfId="0" applyNumberFormat="1" applyBorder="1"/>
    <xf numFmtId="164" fontId="0" fillId="0" borderId="0" xfId="0" applyNumberFormat="1"/>
    <xf numFmtId="43" fontId="0" fillId="0" borderId="0" xfId="0" applyNumberFormat="1"/>
    <xf numFmtId="0" fontId="0" fillId="0" borderId="0" xfId="0" applyAlignment="1">
      <alignment horizontal="right"/>
    </xf>
    <xf numFmtId="0" fontId="2" fillId="2" borderId="0" xfId="0" applyFont="1" applyFill="1"/>
    <xf numFmtId="164" fontId="0" fillId="0" borderId="0" xfId="1" applyFont="1"/>
    <xf numFmtId="0" fontId="0" fillId="3" borderId="0" xfId="0" applyFill="1" applyProtection="1">
      <protection locked="0"/>
    </xf>
    <xf numFmtId="17" fontId="0" fillId="0" borderId="0" xfId="0" applyNumberFormat="1"/>
    <xf numFmtId="17" fontId="6" fillId="3" borderId="0" xfId="0" applyNumberFormat="1" applyFont="1" applyFill="1" applyAlignment="1"/>
    <xf numFmtId="2" fontId="0" fillId="0" borderId="0" xfId="0" applyNumberFormat="1"/>
    <xf numFmtId="0" fontId="6" fillId="0" borderId="0" xfId="0" applyFont="1" applyAlignment="1"/>
    <xf numFmtId="0" fontId="0" fillId="0" borderId="0" xfId="0" applyAlignment="1"/>
    <xf numFmtId="0" fontId="16" fillId="0" borderId="0" xfId="0" applyFont="1" applyBorder="1" applyAlignment="1"/>
    <xf numFmtId="164" fontId="17" fillId="0" borderId="1" xfId="1" applyFont="1" applyFill="1" applyBorder="1" applyAlignment="1">
      <alignment horizontal="right" wrapText="1"/>
    </xf>
    <xf numFmtId="164" fontId="18" fillId="0" borderId="1" xfId="1" applyFont="1" applyFill="1" applyBorder="1" applyAlignment="1">
      <alignment horizontal="right" wrapText="1"/>
    </xf>
    <xf numFmtId="164" fontId="21" fillId="0" borderId="1" xfId="1" applyFont="1" applyFill="1" applyBorder="1" applyAlignment="1">
      <alignment horizontal="right" wrapText="1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3" fillId="0" borderId="0" xfId="0" applyFont="1"/>
    <xf numFmtId="0" fontId="24" fillId="0" borderId="0" xfId="0" applyFont="1" applyAlignment="1">
      <alignment horizontal="right"/>
    </xf>
    <xf numFmtId="0" fontId="23" fillId="0" borderId="0" xfId="0" applyFont="1" applyAlignment="1"/>
    <xf numFmtId="0" fontId="26" fillId="0" borderId="0" xfId="0" applyFont="1" applyAlignment="1"/>
    <xf numFmtId="0" fontId="24" fillId="0" borderId="10" xfId="0" applyFont="1" applyBorder="1" applyAlignment="1">
      <alignment horizontal="center"/>
    </xf>
    <xf numFmtId="0" fontId="24" fillId="0" borderId="10" xfId="0" applyFont="1" applyBorder="1" applyAlignment="1"/>
    <xf numFmtId="0" fontId="23" fillId="0" borderId="0" xfId="0" applyFont="1" applyBorder="1"/>
    <xf numFmtId="0" fontId="24" fillId="0" borderId="3" xfId="0" applyFont="1" applyBorder="1" applyAlignment="1">
      <alignment vertical="center"/>
    </xf>
    <xf numFmtId="0" fontId="24" fillId="0" borderId="5" xfId="0" applyFont="1" applyBorder="1" applyAlignment="1">
      <alignment horizontal="center"/>
    </xf>
    <xf numFmtId="0" fontId="24" fillId="0" borderId="5" xfId="0" applyFont="1" applyBorder="1" applyAlignment="1">
      <alignment horizontal="center" wrapText="1"/>
    </xf>
    <xf numFmtId="0" fontId="24" fillId="0" borderId="1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4" fillId="0" borderId="5" xfId="0" quotePrefix="1" applyFont="1" applyBorder="1" applyAlignment="1">
      <alignment horizontal="center"/>
    </xf>
    <xf numFmtId="0" fontId="24" fillId="0" borderId="1" xfId="0" quotePrefix="1" applyFont="1" applyBorder="1" applyAlignment="1">
      <alignment horizontal="center"/>
    </xf>
    <xf numFmtId="0" fontId="24" fillId="0" borderId="0" xfId="0" quotePrefix="1" applyFont="1" applyBorder="1" applyAlignment="1">
      <alignment horizontal="center"/>
    </xf>
    <xf numFmtId="0" fontId="27" fillId="0" borderId="1" xfId="0" applyFont="1" applyBorder="1"/>
    <xf numFmtId="164" fontId="24" fillId="0" borderId="0" xfId="1" applyFont="1" applyBorder="1" applyAlignment="1"/>
    <xf numFmtId="164" fontId="24" fillId="0" borderId="0" xfId="1" applyFont="1" applyBorder="1" applyAlignment="1">
      <alignment horizontal="center"/>
    </xf>
    <xf numFmtId="0" fontId="27" fillId="0" borderId="1" xfId="0" applyFont="1" applyBorder="1" applyAlignment="1">
      <alignment wrapText="1"/>
    </xf>
    <xf numFmtId="0" fontId="28" fillId="0" borderId="0" xfId="0" applyFont="1"/>
    <xf numFmtId="43" fontId="28" fillId="0" borderId="0" xfId="0" applyNumberFormat="1" applyFont="1" applyAlignment="1">
      <alignment horizontal="right"/>
    </xf>
    <xf numFmtId="165" fontId="15" fillId="0" borderId="11" xfId="3" applyNumberFormat="1" applyFont="1" applyFill="1" applyBorder="1" applyAlignment="1">
      <alignment horizontal="right" wrapText="1"/>
    </xf>
    <xf numFmtId="164" fontId="24" fillId="0" borderId="0" xfId="1" applyFont="1" applyAlignment="1">
      <alignment horizontal="center"/>
    </xf>
    <xf numFmtId="43" fontId="24" fillId="0" borderId="0" xfId="0" applyNumberFormat="1" applyFont="1" applyAlignment="1">
      <alignment horizontal="right"/>
    </xf>
    <xf numFmtId="0" fontId="29" fillId="0" borderId="1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29" fillId="0" borderId="0" xfId="0" applyFont="1" applyBorder="1" applyAlignment="1">
      <alignment horizontal="center" wrapText="1"/>
    </xf>
    <xf numFmtId="0" fontId="30" fillId="0" borderId="0" xfId="0" applyFont="1" applyFill="1" applyBorder="1" applyAlignment="1">
      <alignment horizontal="center" wrapText="1"/>
    </xf>
    <xf numFmtId="0" fontId="27" fillId="0" borderId="5" xfId="0" quotePrefix="1" applyFont="1" applyBorder="1" applyAlignment="1">
      <alignment horizontal="center"/>
    </xf>
    <xf numFmtId="0" fontId="29" fillId="0" borderId="0" xfId="0" quotePrefix="1" applyFont="1" applyBorder="1" applyAlignment="1">
      <alignment horizontal="center"/>
    </xf>
    <xf numFmtId="0" fontId="19" fillId="0" borderId="1" xfId="0" applyFont="1" applyBorder="1"/>
    <xf numFmtId="0" fontId="19" fillId="0" borderId="1" xfId="0" applyFont="1" applyBorder="1" applyAlignment="1"/>
    <xf numFmtId="164" fontId="19" fillId="0" borderId="6" xfId="1" applyFont="1" applyBorder="1"/>
    <xf numFmtId="164" fontId="19" fillId="0" borderId="1" xfId="1" applyFont="1" applyBorder="1"/>
    <xf numFmtId="164" fontId="19" fillId="0" borderId="0" xfId="1" applyFont="1" applyBorder="1"/>
    <xf numFmtId="164" fontId="23" fillId="0" borderId="0" xfId="0" applyNumberFormat="1" applyFont="1" applyBorder="1"/>
    <xf numFmtId="0" fontId="27" fillId="0" borderId="5" xfId="0" applyFont="1" applyBorder="1" applyAlignment="1"/>
    <xf numFmtId="164" fontId="27" fillId="0" borderId="0" xfId="1" applyFont="1" applyBorder="1"/>
    <xf numFmtId="164" fontId="23" fillId="0" borderId="0" xfId="0" applyNumberFormat="1" applyFont="1"/>
    <xf numFmtId="164" fontId="23" fillId="0" borderId="0" xfId="0" applyNumberFormat="1" applyFont="1" applyFill="1"/>
    <xf numFmtId="0" fontId="23" fillId="0" borderId="0" xfId="0" applyFont="1" applyFill="1"/>
    <xf numFmtId="43" fontId="23" fillId="0" borderId="0" xfId="0" applyNumberFormat="1" applyFont="1" applyBorder="1"/>
    <xf numFmtId="0" fontId="31" fillId="0" borderId="0" xfId="0" applyFont="1" applyFill="1" applyBorder="1"/>
    <xf numFmtId="0" fontId="29" fillId="0" borderId="0" xfId="0" applyFont="1"/>
    <xf numFmtId="0" fontId="24" fillId="0" borderId="0" xfId="0" applyFont="1" applyBorder="1" applyAlignment="1"/>
    <xf numFmtId="164" fontId="17" fillId="0" borderId="0" xfId="1" applyFont="1" applyFill="1" applyBorder="1" applyAlignment="1">
      <alignment horizontal="right" wrapText="1"/>
    </xf>
    <xf numFmtId="164" fontId="21" fillId="0" borderId="0" xfId="1" applyFont="1" applyFill="1" applyBorder="1" applyAlignment="1">
      <alignment horizontal="right" wrapText="1"/>
    </xf>
    <xf numFmtId="164" fontId="28" fillId="0" borderId="1" xfId="1" applyFont="1" applyFill="1" applyBorder="1" applyAlignment="1"/>
    <xf numFmtId="0" fontId="27" fillId="0" borderId="1" xfId="0" applyFont="1" applyBorder="1" applyAlignment="1">
      <alignment horizontal="center" wrapText="1"/>
    </xf>
    <xf numFmtId="0" fontId="27" fillId="0" borderId="7" xfId="0" applyFont="1" applyFill="1" applyBorder="1" applyAlignment="1">
      <alignment horizontal="center" wrapText="1"/>
    </xf>
    <xf numFmtId="0" fontId="20" fillId="4" borderId="8" xfId="2" applyFont="1" applyFill="1" applyBorder="1" applyAlignment="1">
      <alignment horizontal="center" wrapText="1"/>
    </xf>
    <xf numFmtId="0" fontId="27" fillId="0" borderId="5" xfId="0" applyFont="1" applyBorder="1" applyAlignment="1">
      <alignment horizontal="center" wrapText="1"/>
    </xf>
    <xf numFmtId="164" fontId="28" fillId="0" borderId="1" xfId="1" applyFont="1" applyBorder="1"/>
    <xf numFmtId="164" fontId="24" fillId="0" borderId="12" xfId="1" applyFont="1" applyBorder="1"/>
    <xf numFmtId="164" fontId="27" fillId="0" borderId="1" xfId="1" applyFont="1" applyBorder="1"/>
    <xf numFmtId="164" fontId="28" fillId="0" borderId="0" xfId="1" applyFont="1" applyFill="1" applyBorder="1" applyAlignment="1"/>
    <xf numFmtId="166" fontId="39" fillId="0" borderId="1" xfId="1" applyNumberFormat="1" applyFont="1" applyBorder="1" applyAlignment="1">
      <alignment horizontal="left"/>
    </xf>
    <xf numFmtId="166" fontId="39" fillId="0" borderId="1" xfId="1" applyNumberFormat="1" applyFont="1" applyBorder="1" applyAlignment="1">
      <alignment horizontal="left" vertical="top"/>
    </xf>
    <xf numFmtId="164" fontId="39" fillId="0" borderId="1" xfId="1" applyFont="1" applyBorder="1" applyAlignment="1">
      <alignment horizontal="left" vertical="top"/>
    </xf>
    <xf numFmtId="164" fontId="39" fillId="0" borderId="1" xfId="1" applyFont="1" applyBorder="1" applyAlignment="1">
      <alignment horizontal="center"/>
    </xf>
    <xf numFmtId="164" fontId="40" fillId="0" borderId="1" xfId="1" applyFont="1" applyBorder="1"/>
    <xf numFmtId="164" fontId="40" fillId="0" borderId="1" xfId="1" applyFont="1" applyBorder="1" applyAlignment="1">
      <alignment wrapText="1"/>
    </xf>
    <xf numFmtId="164" fontId="40" fillId="0" borderId="1" xfId="1" applyFont="1" applyBorder="1" applyAlignment="1">
      <alignment horizontal="center" wrapText="1"/>
    </xf>
    <xf numFmtId="164" fontId="40" fillId="0" borderId="1" xfId="1" applyFont="1" applyBorder="1" applyAlignment="1">
      <alignment horizontal="center"/>
    </xf>
    <xf numFmtId="166" fontId="28" fillId="0" borderId="1" xfId="1" applyNumberFormat="1" applyFont="1" applyBorder="1" applyAlignment="1">
      <alignment horizontal="left"/>
    </xf>
    <xf numFmtId="166" fontId="28" fillId="0" borderId="1" xfId="1" applyNumberFormat="1" applyFont="1" applyBorder="1"/>
    <xf numFmtId="164" fontId="39" fillId="0" borderId="1" xfId="1" applyFont="1" applyBorder="1"/>
    <xf numFmtId="164" fontId="24" fillId="0" borderId="1" xfId="1" applyFont="1" applyBorder="1"/>
    <xf numFmtId="0" fontId="5" fillId="0" borderId="0" xfId="0" applyFont="1" applyAlignment="1">
      <alignment horizontal="center"/>
    </xf>
    <xf numFmtId="0" fontId="27" fillId="0" borderId="1" xfId="0" quotePrefix="1" applyFont="1" applyBorder="1" applyAlignment="1">
      <alignment horizontal="center"/>
    </xf>
    <xf numFmtId="167" fontId="19" fillId="0" borderId="6" xfId="1" applyNumberFormat="1" applyFont="1" applyBorder="1"/>
    <xf numFmtId="0" fontId="35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5" fillId="0" borderId="0" xfId="0" applyFont="1" applyBorder="1" applyAlignment="1">
      <alignment horizontal="left" wrapText="1"/>
    </xf>
    <xf numFmtId="0" fontId="25" fillId="0" borderId="0" xfId="0" applyFont="1" applyAlignment="1">
      <alignment horizontal="left"/>
    </xf>
    <xf numFmtId="0" fontId="33" fillId="0" borderId="0" xfId="0" applyFont="1" applyAlignment="1">
      <alignment horizontal="left" wrapText="1"/>
    </xf>
    <xf numFmtId="0" fontId="3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5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6" fillId="0" borderId="10" xfId="0" applyFont="1" applyBorder="1" applyAlignment="1">
      <alignment horizontal="center"/>
    </xf>
    <xf numFmtId="164" fontId="37" fillId="0" borderId="5" xfId="1" applyFont="1" applyBorder="1" applyAlignment="1">
      <alignment horizontal="center"/>
    </xf>
    <xf numFmtId="164" fontId="37" fillId="0" borderId="9" xfId="1" applyFont="1" applyBorder="1" applyAlignment="1">
      <alignment horizontal="center"/>
    </xf>
    <xf numFmtId="164" fontId="37" fillId="0" borderId="2" xfId="1" applyFont="1" applyBorder="1" applyAlignment="1">
      <alignment horizontal="center"/>
    </xf>
    <xf numFmtId="0" fontId="38" fillId="0" borderId="1" xfId="0" applyFont="1" applyBorder="1" applyAlignment="1">
      <alignment horizontal="center" wrapText="1"/>
    </xf>
    <xf numFmtId="166" fontId="28" fillId="0" borderId="1" xfId="1" applyNumberFormat="1" applyFont="1" applyBorder="1" applyAlignment="1">
      <alignment horizontal="center"/>
    </xf>
  </cellXfs>
  <cellStyles count="4">
    <cellStyle name="Comma" xfId="1" builtinId="3"/>
    <cellStyle name="Normal" xfId="0" builtinId="0"/>
    <cellStyle name="Normal_FG_1" xfId="3" xr:uid="{00000000-0005-0000-0000-000002000000}"/>
    <cellStyle name="Normal_TOTALDATA_1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workbookViewId="0">
      <selection activeCell="A20" sqref="A20"/>
    </sheetView>
  </sheetViews>
  <sheetFormatPr defaultRowHeight="12.5" x14ac:dyDescent="0.25"/>
  <cols>
    <col min="2" max="2" width="23" bestFit="1" customWidth="1"/>
    <col min="6" max="6" width="24.54296875" customWidth="1"/>
  </cols>
  <sheetData>
    <row r="1" spans="1:8" ht="23.15" customHeight="1" x14ac:dyDescent="0.25">
      <c r="B1">
        <f ca="1">MONTH(NOW())</f>
        <v>8</v>
      </c>
      <c r="C1">
        <f ca="1">YEAR(NOW())</f>
        <v>2019</v>
      </c>
    </row>
    <row r="2" spans="1:8" ht="23.15" customHeight="1" x14ac:dyDescent="0.25"/>
    <row r="3" spans="1:8" ht="23.15" customHeight="1" x14ac:dyDescent="0.25">
      <c r="B3" t="s">
        <v>799</v>
      </c>
      <c r="F3" t="s">
        <v>800</v>
      </c>
    </row>
    <row r="4" spans="1:8" ht="23.15" customHeight="1" x14ac:dyDescent="0.25">
      <c r="B4" t="s">
        <v>796</v>
      </c>
      <c r="C4" t="s">
        <v>797</v>
      </c>
      <c r="D4" t="s">
        <v>798</v>
      </c>
      <c r="F4" t="s">
        <v>796</v>
      </c>
      <c r="G4" t="s">
        <v>797</v>
      </c>
      <c r="H4" t="s">
        <v>798</v>
      </c>
    </row>
    <row r="5" spans="1:8" ht="23.15" customHeight="1" x14ac:dyDescent="0.25">
      <c r="B5" s="35" t="e">
        <f>IF(G5=1,F5-1,F5)</f>
        <v>#REF!</v>
      </c>
      <c r="C5" s="35" t="e">
        <f>IF(G5=1,12,G5-1)</f>
        <v>#REF!</v>
      </c>
      <c r="F5" t="e">
        <f>YEAR(ACCTDATE)</f>
        <v>#REF!</v>
      </c>
      <c r="G5" t="e">
        <f>MONTH(ACCTDATE)</f>
        <v>#REF!</v>
      </c>
    </row>
    <row r="6" spans="1:8" ht="23.15" customHeight="1" x14ac:dyDescent="0.5">
      <c r="B6" s="37" t="e">
        <f>LOOKUP(C5,A8:B19)</f>
        <v>#REF!</v>
      </c>
      <c r="F6" s="37" t="e">
        <f>IF(G5=1,LOOKUP(G5,E8:F19),LOOKUP(G5,A8:B19))</f>
        <v>#REF!</v>
      </c>
    </row>
    <row r="8" spans="1:8" x14ac:dyDescent="0.25">
      <c r="A8">
        <v>1</v>
      </c>
      <c r="B8" s="38" t="e">
        <f>D8&amp;"-"&amp;RIGHT(B$5,2)</f>
        <v>#REF!</v>
      </c>
      <c r="D8" s="36" t="s">
        <v>809</v>
      </c>
      <c r="E8">
        <v>1</v>
      </c>
      <c r="F8" s="38" t="e">
        <f>D8&amp;"-"&amp;RIGHT(F$5,2)</f>
        <v>#REF!</v>
      </c>
    </row>
    <row r="9" spans="1:8" x14ac:dyDescent="0.25">
      <c r="A9">
        <v>2</v>
      </c>
      <c r="B9" s="38" t="e">
        <f t="shared" ref="B9:B19" si="0">D9&amp;"-"&amp;RIGHT(B$5,2)</f>
        <v>#REF!</v>
      </c>
      <c r="D9" s="36" t="s">
        <v>810</v>
      </c>
      <c r="E9">
        <v>2</v>
      </c>
      <c r="F9" s="38" t="e">
        <f t="shared" ref="F9:F19" si="1">D9&amp;"-"&amp;RIGHT(F$5,2)</f>
        <v>#REF!</v>
      </c>
    </row>
    <row r="10" spans="1:8" x14ac:dyDescent="0.25">
      <c r="A10">
        <v>3</v>
      </c>
      <c r="B10" s="38" t="e">
        <f t="shared" si="0"/>
        <v>#REF!</v>
      </c>
      <c r="D10" s="36" t="s">
        <v>811</v>
      </c>
      <c r="E10">
        <v>3</v>
      </c>
      <c r="F10" s="38" t="e">
        <f t="shared" si="1"/>
        <v>#REF!</v>
      </c>
    </row>
    <row r="11" spans="1:8" x14ac:dyDescent="0.25">
      <c r="A11">
        <v>4</v>
      </c>
      <c r="B11" s="38" t="e">
        <f t="shared" si="0"/>
        <v>#REF!</v>
      </c>
      <c r="D11" s="36" t="s">
        <v>812</v>
      </c>
      <c r="E11">
        <v>4</v>
      </c>
      <c r="F11" s="38" t="e">
        <f t="shared" si="1"/>
        <v>#REF!</v>
      </c>
    </row>
    <row r="12" spans="1:8" x14ac:dyDescent="0.25">
      <c r="A12">
        <v>5</v>
      </c>
      <c r="B12" s="38" t="e">
        <f t="shared" si="0"/>
        <v>#REF!</v>
      </c>
      <c r="D12" s="36" t="s">
        <v>801</v>
      </c>
      <c r="E12">
        <v>5</v>
      </c>
      <c r="F12" s="38" t="e">
        <f t="shared" si="1"/>
        <v>#REF!</v>
      </c>
    </row>
    <row r="13" spans="1:8" x14ac:dyDescent="0.25">
      <c r="A13">
        <v>6</v>
      </c>
      <c r="B13" s="38" t="e">
        <f t="shared" si="0"/>
        <v>#REF!</v>
      </c>
      <c r="D13" s="36" t="s">
        <v>802</v>
      </c>
      <c r="E13">
        <v>6</v>
      </c>
      <c r="F13" s="38" t="e">
        <f t="shared" si="1"/>
        <v>#REF!</v>
      </c>
    </row>
    <row r="14" spans="1:8" x14ac:dyDescent="0.25">
      <c r="A14">
        <v>7</v>
      </c>
      <c r="B14" s="38" t="e">
        <f t="shared" si="0"/>
        <v>#REF!</v>
      </c>
      <c r="D14" s="36" t="s">
        <v>803</v>
      </c>
      <c r="E14">
        <v>7</v>
      </c>
      <c r="F14" s="38" t="e">
        <f t="shared" si="1"/>
        <v>#REF!</v>
      </c>
    </row>
    <row r="15" spans="1:8" x14ac:dyDescent="0.25">
      <c r="A15">
        <v>8</v>
      </c>
      <c r="B15" s="38" t="e">
        <f t="shared" si="0"/>
        <v>#REF!</v>
      </c>
      <c r="D15" s="36" t="s">
        <v>804</v>
      </c>
      <c r="E15">
        <v>8</v>
      </c>
      <c r="F15" s="38" t="e">
        <f t="shared" si="1"/>
        <v>#REF!</v>
      </c>
    </row>
    <row r="16" spans="1:8" x14ac:dyDescent="0.25">
      <c r="A16">
        <v>9</v>
      </c>
      <c r="B16" s="38" t="e">
        <f t="shared" si="0"/>
        <v>#REF!</v>
      </c>
      <c r="D16" s="36" t="s">
        <v>805</v>
      </c>
      <c r="E16">
        <v>9</v>
      </c>
      <c r="F16" s="38" t="e">
        <f t="shared" si="1"/>
        <v>#REF!</v>
      </c>
    </row>
    <row r="17" spans="1:6" x14ac:dyDescent="0.25">
      <c r="A17">
        <v>10</v>
      </c>
      <c r="B17" s="38" t="e">
        <f t="shared" si="0"/>
        <v>#REF!</v>
      </c>
      <c r="D17" s="36" t="s">
        <v>806</v>
      </c>
      <c r="E17">
        <v>10</v>
      </c>
      <c r="F17" s="38" t="e">
        <f t="shared" si="1"/>
        <v>#REF!</v>
      </c>
    </row>
    <row r="18" spans="1:6" x14ac:dyDescent="0.25">
      <c r="A18">
        <v>11</v>
      </c>
      <c r="B18" s="38" t="e">
        <f t="shared" si="0"/>
        <v>#REF!</v>
      </c>
      <c r="D18" s="36" t="s">
        <v>807</v>
      </c>
      <c r="E18">
        <v>11</v>
      </c>
      <c r="F18" s="38" t="e">
        <f t="shared" si="1"/>
        <v>#REF!</v>
      </c>
    </row>
    <row r="19" spans="1:6" x14ac:dyDescent="0.25">
      <c r="A19">
        <v>12</v>
      </c>
      <c r="B19" s="38" t="e">
        <f t="shared" si="0"/>
        <v>#REF!</v>
      </c>
      <c r="D19" s="36" t="s">
        <v>808</v>
      </c>
      <c r="E19">
        <v>12</v>
      </c>
      <c r="F19" s="38" t="e">
        <f t="shared" si="1"/>
        <v>#REF!</v>
      </c>
    </row>
  </sheetData>
  <phoneticPr fontId="3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8"/>
  <sheetViews>
    <sheetView zoomScale="98" zoomScaleNormal="98" workbookViewId="0">
      <selection activeCell="A3" sqref="A3:H3"/>
    </sheetView>
  </sheetViews>
  <sheetFormatPr defaultRowHeight="12.5" x14ac:dyDescent="0.25"/>
  <cols>
    <col min="1" max="1" width="6.26953125" customWidth="1"/>
    <col min="2" max="2" width="40.81640625" customWidth="1"/>
    <col min="3" max="3" width="28.26953125" customWidth="1"/>
    <col min="4" max="8" width="27.54296875" customWidth="1"/>
    <col min="9" max="9" width="28.81640625" customWidth="1"/>
    <col min="10" max="10" width="25.26953125" customWidth="1"/>
    <col min="11" max="11" width="23.453125" bestFit="1" customWidth="1"/>
    <col min="13" max="14" width="9.1796875" hidden="1" customWidth="1"/>
  </cols>
  <sheetData>
    <row r="1" spans="1:16" ht="25" x14ac:dyDescent="0.5">
      <c r="A1" s="121" t="s">
        <v>21</v>
      </c>
      <c r="B1" s="121"/>
      <c r="C1" s="121"/>
      <c r="D1" s="121"/>
      <c r="E1" s="121"/>
      <c r="F1" s="121"/>
      <c r="G1" s="121"/>
      <c r="H1" s="121"/>
      <c r="I1" s="121"/>
      <c r="J1" s="121"/>
      <c r="K1" s="39"/>
      <c r="L1" s="39"/>
      <c r="O1" s="39"/>
      <c r="P1" s="39"/>
    </row>
    <row r="2" spans="1:16" ht="17.5" x14ac:dyDescent="0.35">
      <c r="A2" s="48"/>
      <c r="B2" s="48"/>
      <c r="C2" s="48"/>
      <c r="D2" s="49"/>
      <c r="E2" s="49"/>
      <c r="F2" s="49"/>
      <c r="G2" s="49"/>
      <c r="H2" s="49"/>
      <c r="I2" s="50"/>
      <c r="J2" s="50"/>
      <c r="K2" s="40"/>
      <c r="L2" s="40"/>
      <c r="M2" s="40"/>
      <c r="N2" s="40"/>
      <c r="O2" s="40"/>
    </row>
    <row r="3" spans="1:16" ht="25" x14ac:dyDescent="0.5">
      <c r="A3" s="122" t="s">
        <v>907</v>
      </c>
      <c r="B3" s="122"/>
      <c r="C3" s="122"/>
      <c r="D3" s="122"/>
      <c r="E3" s="122"/>
      <c r="F3" s="122"/>
      <c r="G3" s="122"/>
      <c r="H3" s="122"/>
      <c r="I3" s="51"/>
      <c r="J3" s="51"/>
      <c r="K3" s="41"/>
      <c r="L3" s="41"/>
      <c r="M3" s="41"/>
      <c r="N3" s="41"/>
      <c r="O3" s="41"/>
      <c r="P3" s="41"/>
    </row>
    <row r="4" spans="1:16" ht="17.5" x14ac:dyDescent="0.35">
      <c r="A4" s="48"/>
      <c r="B4" s="48"/>
      <c r="C4" s="52"/>
      <c r="D4" s="53"/>
      <c r="E4" s="53"/>
      <c r="F4" s="53"/>
      <c r="G4" s="93"/>
      <c r="H4" s="93"/>
      <c r="I4" s="54"/>
      <c r="J4" s="54"/>
    </row>
    <row r="5" spans="1:16" ht="66" customHeight="1" x14ac:dyDescent="0.35">
      <c r="A5" s="55" t="s">
        <v>0</v>
      </c>
      <c r="B5" s="55" t="s">
        <v>13</v>
      </c>
      <c r="C5" s="56" t="s">
        <v>883</v>
      </c>
      <c r="D5" s="57" t="s">
        <v>25</v>
      </c>
      <c r="E5" s="58" t="s">
        <v>884</v>
      </c>
      <c r="F5" s="58" t="s">
        <v>885</v>
      </c>
      <c r="G5" s="59"/>
      <c r="H5" s="59"/>
      <c r="I5" s="59"/>
      <c r="J5" s="48"/>
    </row>
    <row r="6" spans="1:16" ht="17.5" x14ac:dyDescent="0.35">
      <c r="A6" s="58"/>
      <c r="B6" s="58"/>
      <c r="C6" s="60" t="s">
        <v>906</v>
      </c>
      <c r="D6" s="60" t="s">
        <v>906</v>
      </c>
      <c r="E6" s="60" t="s">
        <v>906</v>
      </c>
      <c r="F6" s="61" t="s">
        <v>906</v>
      </c>
      <c r="G6" s="62"/>
      <c r="H6" s="62"/>
      <c r="I6" s="62"/>
      <c r="J6" s="48"/>
    </row>
    <row r="7" spans="1:16" ht="18" x14ac:dyDescent="0.4">
      <c r="A7" s="63">
        <v>1</v>
      </c>
      <c r="B7" s="63" t="s">
        <v>886</v>
      </c>
      <c r="C7" s="42">
        <v>268239426003.55719</v>
      </c>
      <c r="D7" s="42">
        <v>540570370.57630002</v>
      </c>
      <c r="E7" s="42">
        <v>15383020444.158001</v>
      </c>
      <c r="F7" s="96">
        <f>C7+D7+E7</f>
        <v>284163016818.2915</v>
      </c>
      <c r="G7" s="104"/>
      <c r="H7" s="94"/>
      <c r="I7" s="65"/>
      <c r="J7" s="48"/>
    </row>
    <row r="8" spans="1:16" ht="18" x14ac:dyDescent="0.4">
      <c r="A8" s="63">
        <v>2</v>
      </c>
      <c r="B8" s="63" t="s">
        <v>887</v>
      </c>
      <c r="C8" s="42">
        <v>136054621541.6676</v>
      </c>
      <c r="D8" s="42">
        <v>274184515.9795</v>
      </c>
      <c r="E8" s="42">
        <v>51276734813.860001</v>
      </c>
      <c r="F8" s="96">
        <f t="shared" ref="F8:F14" si="0">C8+D8+E8</f>
        <v>187605540871.50711</v>
      </c>
      <c r="G8" s="94"/>
      <c r="H8" s="94"/>
      <c r="I8" s="65"/>
      <c r="J8" s="48"/>
    </row>
    <row r="9" spans="1:16" ht="18" x14ac:dyDescent="0.4">
      <c r="A9" s="63">
        <v>3</v>
      </c>
      <c r="B9" s="63" t="s">
        <v>888</v>
      </c>
      <c r="C9" s="42">
        <v>104892410320.29761</v>
      </c>
      <c r="D9" s="42">
        <v>211384769.05610001</v>
      </c>
      <c r="E9" s="42">
        <v>35893714369.702003</v>
      </c>
      <c r="F9" s="96">
        <f t="shared" si="0"/>
        <v>140997509459.05573</v>
      </c>
      <c r="G9" s="104"/>
      <c r="H9" s="94"/>
      <c r="I9" s="65"/>
      <c r="J9" s="48"/>
    </row>
    <row r="10" spans="1:16" ht="18" x14ac:dyDescent="0.4">
      <c r="A10" s="63">
        <v>4</v>
      </c>
      <c r="B10" s="63" t="s">
        <v>889</v>
      </c>
      <c r="C10" s="42">
        <v>40319924734.089996</v>
      </c>
      <c r="D10" s="42">
        <v>115649224.2581</v>
      </c>
      <c r="E10" s="42">
        <v>0</v>
      </c>
      <c r="F10" s="96">
        <f t="shared" si="0"/>
        <v>40435573958.348099</v>
      </c>
      <c r="G10" s="104"/>
      <c r="H10" s="94"/>
      <c r="I10" s="65"/>
      <c r="J10" s="48"/>
    </row>
    <row r="11" spans="1:16" ht="18" x14ac:dyDescent="0.4">
      <c r="A11" s="63">
        <v>5</v>
      </c>
      <c r="B11" s="63" t="s">
        <v>890</v>
      </c>
      <c r="C11" s="42">
        <v>5199956770.1099997</v>
      </c>
      <c r="D11" s="42">
        <v>0</v>
      </c>
      <c r="E11" s="42">
        <v>349559152.08999997</v>
      </c>
      <c r="F11" s="96">
        <f t="shared" si="0"/>
        <v>5549515922.1999998</v>
      </c>
      <c r="G11" s="104"/>
      <c r="H11" s="94"/>
      <c r="I11" s="65"/>
      <c r="J11" s="48"/>
    </row>
    <row r="12" spans="1:16" ht="18" x14ac:dyDescent="0.4">
      <c r="A12" s="63">
        <v>6</v>
      </c>
      <c r="B12" s="66" t="s">
        <v>904</v>
      </c>
      <c r="C12" s="42">
        <v>7105006455.4700003</v>
      </c>
      <c r="D12" s="42">
        <v>0</v>
      </c>
      <c r="E12" s="42">
        <v>3923502082.4000001</v>
      </c>
      <c r="F12" s="96">
        <f t="shared" si="0"/>
        <v>11028508537.870001</v>
      </c>
      <c r="G12" s="104"/>
      <c r="H12" s="94"/>
      <c r="I12" s="65"/>
      <c r="J12" s="48"/>
    </row>
    <row r="13" spans="1:16" ht="18" x14ac:dyDescent="0.4">
      <c r="A13" s="63">
        <v>7</v>
      </c>
      <c r="B13" s="66" t="s">
        <v>910</v>
      </c>
      <c r="C13" s="42">
        <v>4000000000</v>
      </c>
      <c r="D13" s="42">
        <v>0</v>
      </c>
      <c r="E13" s="42">
        <v>0</v>
      </c>
      <c r="F13" s="96">
        <f t="shared" si="0"/>
        <v>4000000000</v>
      </c>
      <c r="G13" s="104"/>
      <c r="H13" s="94"/>
      <c r="I13" s="65"/>
      <c r="J13" s="48"/>
    </row>
    <row r="14" spans="1:16" ht="18" x14ac:dyDescent="0.4">
      <c r="A14" s="63">
        <v>8</v>
      </c>
      <c r="B14" s="63" t="s">
        <v>905</v>
      </c>
      <c r="C14" s="42">
        <v>5920270245.2799997</v>
      </c>
      <c r="D14" s="42">
        <v>0</v>
      </c>
      <c r="E14" s="42">
        <v>0</v>
      </c>
      <c r="F14" s="96">
        <f t="shared" si="0"/>
        <v>5920270245.2799997</v>
      </c>
      <c r="G14" s="104"/>
      <c r="H14" s="94"/>
      <c r="I14" s="65"/>
      <c r="J14" s="48"/>
    </row>
    <row r="15" spans="1:16" ht="17.5" x14ac:dyDescent="0.35">
      <c r="A15" s="63"/>
      <c r="B15" s="63" t="s">
        <v>885</v>
      </c>
      <c r="C15" s="44">
        <f>SUM(C7:C14)</f>
        <v>571731616070.47241</v>
      </c>
      <c r="D15" s="44">
        <f>SUM(D7:D14)</f>
        <v>1141788879.8699999</v>
      </c>
      <c r="E15" s="44">
        <f>SUM(E7:E14)</f>
        <v>106826530862.20999</v>
      </c>
      <c r="F15" s="44">
        <f>SUM(F7:F14)</f>
        <v>679699935812.55237</v>
      </c>
      <c r="G15" s="95"/>
      <c r="H15" s="95"/>
      <c r="I15" s="64"/>
      <c r="J15" s="48"/>
    </row>
    <row r="16" spans="1:16" ht="18" x14ac:dyDescent="0.4">
      <c r="A16" s="67"/>
      <c r="B16" s="68" t="s">
        <v>891</v>
      </c>
      <c r="C16" s="69"/>
      <c r="D16" s="70"/>
      <c r="E16" s="70"/>
      <c r="F16" s="70"/>
      <c r="G16" s="70"/>
      <c r="H16" s="70"/>
      <c r="I16" s="65"/>
      <c r="J16" s="65"/>
    </row>
    <row r="17" spans="1:11" ht="18" x14ac:dyDescent="0.4">
      <c r="A17" s="67"/>
      <c r="B17" s="48"/>
      <c r="C17" s="70"/>
      <c r="D17" s="71"/>
      <c r="E17" s="71"/>
      <c r="F17" s="71"/>
      <c r="G17" s="49"/>
      <c r="H17" s="49"/>
      <c r="I17" s="70"/>
      <c r="J17" s="70"/>
    </row>
    <row r="18" spans="1:11" ht="16.5" x14ac:dyDescent="0.35">
      <c r="A18" s="123" t="s">
        <v>911</v>
      </c>
      <c r="B18" s="123"/>
      <c r="C18" s="123"/>
      <c r="D18" s="123"/>
      <c r="E18" s="123"/>
      <c r="F18" s="123"/>
      <c r="G18" s="123"/>
      <c r="H18" s="123"/>
      <c r="I18" s="123"/>
      <c r="J18" s="123"/>
    </row>
    <row r="19" spans="1:11" ht="13" x14ac:dyDescent="0.3">
      <c r="A19" s="48"/>
      <c r="B19" s="48"/>
      <c r="C19" s="48"/>
      <c r="D19" s="48"/>
      <c r="E19" s="48"/>
      <c r="F19" s="48"/>
      <c r="G19" s="48"/>
      <c r="H19" s="48"/>
      <c r="I19" s="48"/>
      <c r="J19" s="48"/>
    </row>
    <row r="20" spans="1:11" ht="13" x14ac:dyDescent="0.3">
      <c r="A20" s="72"/>
      <c r="B20" s="72">
        <v>1</v>
      </c>
      <c r="C20" s="72">
        <v>2</v>
      </c>
      <c r="D20" s="72">
        <v>3</v>
      </c>
      <c r="E20" s="72" t="s">
        <v>892</v>
      </c>
      <c r="F20" s="73">
        <v>5</v>
      </c>
      <c r="G20" s="73">
        <v>6</v>
      </c>
      <c r="H20" s="72" t="s">
        <v>924</v>
      </c>
      <c r="I20" s="74"/>
      <c r="J20" s="54"/>
    </row>
    <row r="21" spans="1:11" ht="36" customHeight="1" x14ac:dyDescent="0.3">
      <c r="A21" s="97" t="s">
        <v>0</v>
      </c>
      <c r="B21" s="97" t="s">
        <v>13</v>
      </c>
      <c r="C21" s="98" t="s">
        <v>4</v>
      </c>
      <c r="D21" s="97" t="s">
        <v>893</v>
      </c>
      <c r="E21" s="97" t="s">
        <v>11</v>
      </c>
      <c r="F21" s="100" t="s">
        <v>25</v>
      </c>
      <c r="G21" s="100" t="s">
        <v>884</v>
      </c>
      <c r="H21" s="97" t="s">
        <v>12</v>
      </c>
      <c r="I21" s="75"/>
      <c r="J21" s="76"/>
    </row>
    <row r="22" spans="1:11" ht="17.5" x14ac:dyDescent="0.35">
      <c r="A22" s="79"/>
      <c r="B22" s="79"/>
      <c r="C22" s="60" t="s">
        <v>906</v>
      </c>
      <c r="D22" s="60" t="s">
        <v>906</v>
      </c>
      <c r="E22" s="60" t="s">
        <v>906</v>
      </c>
      <c r="F22" s="60" t="s">
        <v>906</v>
      </c>
      <c r="G22" s="60" t="s">
        <v>906</v>
      </c>
      <c r="H22" s="61" t="s">
        <v>906</v>
      </c>
      <c r="I22" s="78"/>
      <c r="J22" s="78"/>
    </row>
    <row r="23" spans="1:11" ht="15.5" x14ac:dyDescent="0.35">
      <c r="A23" s="79">
        <v>1</v>
      </c>
      <c r="B23" s="80" t="s">
        <v>894</v>
      </c>
      <c r="C23" s="82">
        <v>246955432064.77829</v>
      </c>
      <c r="D23" s="119">
        <v>34368196657.709999</v>
      </c>
      <c r="E23" s="81">
        <f>C23-D23</f>
        <v>212587235407.0683</v>
      </c>
      <c r="F23" s="81">
        <v>497677732.97000003</v>
      </c>
      <c r="G23" s="81">
        <v>14357485747.879999</v>
      </c>
      <c r="H23" s="82">
        <f>E23+F23+G23</f>
        <v>227442398887.9183</v>
      </c>
      <c r="I23" s="83"/>
      <c r="J23" s="84"/>
    </row>
    <row r="24" spans="1:11" ht="15.5" x14ac:dyDescent="0.35">
      <c r="A24" s="79">
        <v>2</v>
      </c>
      <c r="B24" s="80" t="s">
        <v>895</v>
      </c>
      <c r="C24" s="43">
        <v>5091864578.6552</v>
      </c>
      <c r="D24" s="81">
        <v>0</v>
      </c>
      <c r="E24" s="81">
        <f>C24-D24</f>
        <v>5091864578.6552</v>
      </c>
      <c r="F24" s="81">
        <v>10261396.560000001</v>
      </c>
      <c r="G24" s="81">
        <v>0</v>
      </c>
      <c r="H24" s="82">
        <f t="shared" ref="H24:H27" si="1">E24+F24+G24</f>
        <v>5102125975.2152004</v>
      </c>
      <c r="I24" s="83"/>
      <c r="J24" s="84"/>
    </row>
    <row r="25" spans="1:11" ht="15.5" x14ac:dyDescent="0.35">
      <c r="A25" s="79">
        <v>3</v>
      </c>
      <c r="B25" s="80" t="s">
        <v>896</v>
      </c>
      <c r="C25" s="82">
        <v>2545932289.3276</v>
      </c>
      <c r="D25" s="81">
        <v>0</v>
      </c>
      <c r="E25" s="81">
        <f t="shared" ref="E25:E27" si="2">C25-D25</f>
        <v>2545932289.3276</v>
      </c>
      <c r="F25" s="81">
        <v>5130698.28</v>
      </c>
      <c r="G25" s="81">
        <v>0</v>
      </c>
      <c r="H25" s="82">
        <f t="shared" si="1"/>
        <v>2551062987.6076002</v>
      </c>
      <c r="I25" s="83"/>
      <c r="J25" s="84"/>
    </row>
    <row r="26" spans="1:11" ht="15.5" x14ac:dyDescent="0.35">
      <c r="A26" s="79">
        <v>4</v>
      </c>
      <c r="B26" s="80" t="s">
        <v>897</v>
      </c>
      <c r="C26" s="82">
        <v>8554332492.1408005</v>
      </c>
      <c r="D26" s="81">
        <v>0</v>
      </c>
      <c r="E26" s="81">
        <f t="shared" si="2"/>
        <v>8554332492.1408005</v>
      </c>
      <c r="F26" s="81">
        <v>17239146.210000001</v>
      </c>
      <c r="G26" s="81">
        <v>0</v>
      </c>
      <c r="H26" s="82">
        <f t="shared" si="1"/>
        <v>8571571638.3508005</v>
      </c>
      <c r="I26" s="83"/>
      <c r="J26" s="84"/>
    </row>
    <row r="27" spans="1:11" ht="15.5" x14ac:dyDescent="0.35">
      <c r="A27" s="79">
        <v>5</v>
      </c>
      <c r="B27" s="79" t="s">
        <v>898</v>
      </c>
      <c r="C27" s="43">
        <v>5091864578.6552</v>
      </c>
      <c r="D27" s="82">
        <v>34976456.560000002</v>
      </c>
      <c r="E27" s="81">
        <f t="shared" si="2"/>
        <v>5056888122.0951996</v>
      </c>
      <c r="F27" s="81">
        <v>10261396.560000001</v>
      </c>
      <c r="G27" s="81">
        <v>1025534696.28</v>
      </c>
      <c r="H27" s="82">
        <f t="shared" si="1"/>
        <v>6092684214.9351997</v>
      </c>
      <c r="I27" s="83"/>
      <c r="J27" s="84"/>
    </row>
    <row r="28" spans="1:11" ht="18" thickBot="1" x14ac:dyDescent="0.4">
      <c r="A28" s="79"/>
      <c r="B28" s="85" t="s">
        <v>899</v>
      </c>
      <c r="C28" s="102">
        <f t="shared" ref="C28:H28" si="3">SUM(C23:C27)</f>
        <v>268239426003.55713</v>
      </c>
      <c r="D28" s="102">
        <f t="shared" si="3"/>
        <v>34403173114.269997</v>
      </c>
      <c r="E28" s="102">
        <f t="shared" si="3"/>
        <v>233836252889.28711</v>
      </c>
      <c r="F28" s="102">
        <f t="shared" si="3"/>
        <v>540570370.57999992</v>
      </c>
      <c r="G28" s="102">
        <f t="shared" si="3"/>
        <v>15383020444.16</v>
      </c>
      <c r="H28" s="102">
        <f t="shared" si="3"/>
        <v>249759843704.02713</v>
      </c>
      <c r="I28" s="86"/>
      <c r="J28" s="86"/>
    </row>
    <row r="29" spans="1:11" ht="13.5" thickTop="1" x14ac:dyDescent="0.3">
      <c r="A29" s="48"/>
      <c r="B29" s="48"/>
      <c r="C29" s="48"/>
      <c r="D29" s="87"/>
      <c r="E29" s="87"/>
      <c r="F29" s="87"/>
      <c r="G29" s="88"/>
      <c r="H29" s="89"/>
      <c r="I29" s="90"/>
      <c r="J29" s="84"/>
      <c r="K29" t="s">
        <v>900</v>
      </c>
    </row>
    <row r="30" spans="1:11" ht="23" x14ac:dyDescent="0.5">
      <c r="A30" s="91" t="s">
        <v>908</v>
      </c>
      <c r="B30" s="48"/>
      <c r="C30" s="48"/>
      <c r="D30" s="48"/>
      <c r="E30" s="87"/>
      <c r="F30" s="87"/>
      <c r="G30" s="87"/>
      <c r="H30" s="87"/>
      <c r="I30" s="48"/>
      <c r="J30" s="87"/>
    </row>
    <row r="31" spans="1:11" ht="20" x14ac:dyDescent="0.4">
      <c r="A31" s="124" t="s">
        <v>909</v>
      </c>
      <c r="B31" s="124"/>
      <c r="C31" s="124"/>
      <c r="D31" s="124"/>
      <c r="E31" s="124"/>
      <c r="F31" s="124"/>
      <c r="G31" s="124"/>
      <c r="H31" s="124"/>
      <c r="I31" s="124"/>
      <c r="J31" s="124"/>
    </row>
    <row r="32" spans="1:11" ht="13" x14ac:dyDescent="0.3">
      <c r="A32" s="48"/>
      <c r="B32" s="92"/>
      <c r="C32" s="92"/>
      <c r="D32" s="92"/>
      <c r="E32" s="92"/>
      <c r="F32" s="92"/>
      <c r="G32" s="92"/>
      <c r="H32" s="92"/>
      <c r="I32" s="48"/>
      <c r="J32" s="48"/>
    </row>
    <row r="33" spans="1:10" ht="13" hidden="1" x14ac:dyDescent="0.3">
      <c r="A33" s="48"/>
      <c r="B33" s="92"/>
      <c r="C33" s="92"/>
      <c r="D33" s="92"/>
      <c r="E33" s="92"/>
      <c r="F33" s="92"/>
      <c r="G33" s="92"/>
      <c r="H33" s="92"/>
      <c r="I33" s="48"/>
      <c r="J33" s="48"/>
    </row>
    <row r="34" spans="1:10" ht="13" x14ac:dyDescent="0.3">
      <c r="A34" s="48"/>
      <c r="B34" s="92"/>
      <c r="C34" s="92"/>
      <c r="D34" s="92"/>
      <c r="E34" s="92"/>
      <c r="F34" s="92"/>
      <c r="G34" s="92"/>
      <c r="H34" s="92"/>
      <c r="I34" s="48"/>
      <c r="J34" s="48"/>
    </row>
    <row r="35" spans="1:10" ht="20.5" x14ac:dyDescent="0.45">
      <c r="A35" s="48"/>
      <c r="B35" s="48"/>
      <c r="C35" s="120" t="s">
        <v>901</v>
      </c>
      <c r="D35" s="120"/>
      <c r="E35" s="120"/>
      <c r="F35" s="120"/>
      <c r="G35" s="120"/>
      <c r="H35" s="120"/>
      <c r="I35" s="48"/>
      <c r="J35" s="48"/>
    </row>
    <row r="36" spans="1:10" ht="20" x14ac:dyDescent="0.4">
      <c r="A36" s="48"/>
      <c r="B36" s="48"/>
      <c r="C36" s="125"/>
      <c r="D36" s="125"/>
      <c r="E36" s="125"/>
      <c r="F36" s="125"/>
      <c r="G36" s="125"/>
      <c r="H36" s="125"/>
      <c r="I36" s="48"/>
      <c r="J36" s="48"/>
    </row>
    <row r="37" spans="1:10" ht="20.5" x14ac:dyDescent="0.45">
      <c r="A37" s="48"/>
      <c r="B37" s="48"/>
      <c r="C37" s="120" t="s">
        <v>902</v>
      </c>
      <c r="D37" s="120"/>
      <c r="E37" s="120"/>
      <c r="F37" s="120"/>
      <c r="G37" s="120"/>
      <c r="H37" s="120"/>
      <c r="I37" s="48"/>
      <c r="J37" s="48"/>
    </row>
    <row r="38" spans="1:10" ht="20.5" x14ac:dyDescent="0.45">
      <c r="A38" s="48"/>
      <c r="B38" s="48"/>
      <c r="C38" s="120" t="s">
        <v>903</v>
      </c>
      <c r="D38" s="120"/>
      <c r="E38" s="120"/>
      <c r="F38" s="120"/>
      <c r="G38" s="120"/>
      <c r="H38" s="120"/>
      <c r="I38" s="48"/>
      <c r="J38" s="48"/>
    </row>
  </sheetData>
  <mergeCells count="8">
    <mergeCell ref="C37:H37"/>
    <mergeCell ref="C38:H38"/>
    <mergeCell ref="A1:J1"/>
    <mergeCell ref="A3:H3"/>
    <mergeCell ref="A18:J18"/>
    <mergeCell ref="A31:J31"/>
    <mergeCell ref="C35:H35"/>
    <mergeCell ref="C36:H3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Q53"/>
  <sheetViews>
    <sheetView tabSelected="1" zoomScale="80" zoomScaleNormal="80" workbookViewId="0">
      <pane xSplit="3" ySplit="9" topLeftCell="G10" activePane="bottomRight" state="frozen"/>
      <selection pane="topRight" activeCell="D1" sqref="D1"/>
      <selection pane="bottomLeft" activeCell="A10" sqref="A10"/>
      <selection pane="bottomRight" activeCell="A25" sqref="A25:XFD25"/>
    </sheetView>
  </sheetViews>
  <sheetFormatPr defaultRowHeight="12.5" x14ac:dyDescent="0.25"/>
  <cols>
    <col min="1" max="1" width="4" bestFit="1" customWidth="1"/>
    <col min="2" max="2" width="22.453125" customWidth="1"/>
    <col min="3" max="3" width="7.453125" customWidth="1"/>
    <col min="4" max="4" width="20.7265625" customWidth="1"/>
    <col min="5" max="5" width="19" customWidth="1"/>
    <col min="6" max="6" width="19.453125" customWidth="1"/>
    <col min="7" max="7" width="17.81640625" bestFit="1" customWidth="1"/>
    <col min="8" max="8" width="18.54296875" customWidth="1"/>
    <col min="9" max="9" width="19.453125" customWidth="1"/>
    <col min="10" max="10" width="19.54296875" customWidth="1"/>
    <col min="11" max="11" width="21" customWidth="1"/>
    <col min="12" max="12" width="22" bestFit="1" customWidth="1"/>
    <col min="13" max="14" width="22" customWidth="1"/>
    <col min="15" max="15" width="24.1796875" bestFit="1" customWidth="1"/>
    <col min="16" max="16" width="20.1796875" bestFit="1" customWidth="1"/>
    <col min="17" max="17" width="4.26953125" bestFit="1" customWidth="1"/>
  </cols>
  <sheetData>
    <row r="1" spans="1:17" ht="25" hidden="1" x14ac:dyDescent="0.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45"/>
      <c r="N1" s="45"/>
      <c r="O1" s="27"/>
      <c r="P1" s="27"/>
      <c r="Q1" s="27"/>
    </row>
    <row r="2" spans="1:17" ht="25" x14ac:dyDescent="0.5">
      <c r="A2" s="126" t="s">
        <v>21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17"/>
    </row>
    <row r="3" spans="1:17" ht="18" customHeight="1" x14ac:dyDescent="0.35">
      <c r="H3" s="23" t="s">
        <v>16</v>
      </c>
    </row>
    <row r="4" spans="1:17" ht="18" x14ac:dyDescent="0.4">
      <c r="A4" s="136" t="s">
        <v>919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</row>
    <row r="5" spans="1:17" ht="20" x14ac:dyDescent="0.4">
      <c r="A5" s="22"/>
      <c r="B5" s="22"/>
      <c r="C5" s="22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22"/>
    </row>
    <row r="6" spans="1:17" ht="13" x14ac:dyDescent="0.3">
      <c r="A6" s="2">
        <v>1</v>
      </c>
      <c r="B6" s="2">
        <v>2</v>
      </c>
      <c r="C6" s="2">
        <v>3</v>
      </c>
      <c r="D6" s="2">
        <v>4</v>
      </c>
      <c r="E6" s="2">
        <v>5</v>
      </c>
      <c r="F6" s="2" t="s">
        <v>5</v>
      </c>
      <c r="G6" s="2">
        <v>7</v>
      </c>
      <c r="H6" s="2">
        <v>8</v>
      </c>
      <c r="I6" s="2">
        <v>9</v>
      </c>
      <c r="J6" s="2" t="s">
        <v>6</v>
      </c>
      <c r="K6" s="2">
        <v>11</v>
      </c>
      <c r="L6" s="2">
        <v>12</v>
      </c>
      <c r="M6" s="46">
        <v>13</v>
      </c>
      <c r="N6" s="46">
        <v>14</v>
      </c>
      <c r="O6" s="2" t="s">
        <v>921</v>
      </c>
      <c r="P6" s="2" t="s">
        <v>923</v>
      </c>
      <c r="Q6" s="1"/>
    </row>
    <row r="7" spans="1:17" ht="12.75" customHeight="1" x14ac:dyDescent="0.3">
      <c r="A7" s="132" t="s">
        <v>0</v>
      </c>
      <c r="B7" s="132" t="s">
        <v>13</v>
      </c>
      <c r="C7" s="132" t="s">
        <v>1</v>
      </c>
      <c r="D7" s="132" t="s">
        <v>4</v>
      </c>
      <c r="E7" s="132" t="s">
        <v>23</v>
      </c>
      <c r="F7" s="132" t="s">
        <v>2</v>
      </c>
      <c r="G7" s="129" t="s">
        <v>19</v>
      </c>
      <c r="H7" s="130"/>
      <c r="I7" s="131"/>
      <c r="J7" s="132" t="s">
        <v>11</v>
      </c>
      <c r="K7" s="134" t="s">
        <v>880</v>
      </c>
      <c r="L7" s="132" t="s">
        <v>63</v>
      </c>
      <c r="M7" s="132" t="s">
        <v>882</v>
      </c>
      <c r="N7" s="132" t="s">
        <v>920</v>
      </c>
      <c r="O7" s="132" t="s">
        <v>20</v>
      </c>
      <c r="P7" s="132" t="s">
        <v>12</v>
      </c>
      <c r="Q7" s="132" t="s">
        <v>0</v>
      </c>
    </row>
    <row r="8" spans="1:17" ht="44.25" customHeight="1" x14ac:dyDescent="0.3">
      <c r="A8" s="133"/>
      <c r="B8" s="133"/>
      <c r="C8" s="133"/>
      <c r="D8" s="133"/>
      <c r="E8" s="133"/>
      <c r="F8" s="133"/>
      <c r="G8" s="3" t="s">
        <v>3</v>
      </c>
      <c r="H8" s="3" t="s">
        <v>10</v>
      </c>
      <c r="I8" s="3" t="s">
        <v>813</v>
      </c>
      <c r="J8" s="133"/>
      <c r="K8" s="135"/>
      <c r="L8" s="133"/>
      <c r="M8" s="133"/>
      <c r="N8" s="133"/>
      <c r="O8" s="133"/>
      <c r="P8" s="133"/>
      <c r="Q8" s="133"/>
    </row>
    <row r="9" spans="1:17" ht="15" x14ac:dyDescent="0.3">
      <c r="A9" s="1"/>
      <c r="B9" s="1"/>
      <c r="C9" s="1"/>
      <c r="D9" s="77" t="s">
        <v>906</v>
      </c>
      <c r="E9" s="77" t="s">
        <v>906</v>
      </c>
      <c r="F9" s="77" t="s">
        <v>906</v>
      </c>
      <c r="G9" s="77" t="s">
        <v>906</v>
      </c>
      <c r="H9" s="77" t="s">
        <v>906</v>
      </c>
      <c r="I9" s="77" t="s">
        <v>906</v>
      </c>
      <c r="J9" s="77" t="s">
        <v>906</v>
      </c>
      <c r="K9" s="77" t="s">
        <v>906</v>
      </c>
      <c r="L9" s="77" t="s">
        <v>906</v>
      </c>
      <c r="M9" s="77" t="s">
        <v>906</v>
      </c>
      <c r="N9" s="77" t="s">
        <v>906</v>
      </c>
      <c r="O9" s="77" t="s">
        <v>906</v>
      </c>
      <c r="P9" s="77" t="s">
        <v>906</v>
      </c>
      <c r="Q9" s="1"/>
    </row>
    <row r="10" spans="1:17" ht="18" customHeight="1" x14ac:dyDescent="0.3">
      <c r="A10" s="1">
        <v>1</v>
      </c>
      <c r="B10" s="29" t="s">
        <v>26</v>
      </c>
      <c r="C10" s="28">
        <v>17</v>
      </c>
      <c r="D10" s="5">
        <v>3359642382.9330001</v>
      </c>
      <c r="E10" s="5">
        <v>508148364.87989998</v>
      </c>
      <c r="F10" s="6">
        <f>D10+E10</f>
        <v>3867790747.8129001</v>
      </c>
      <c r="G10" s="7">
        <v>42102357.899999999</v>
      </c>
      <c r="H10" s="7">
        <v>0</v>
      </c>
      <c r="I10" s="5">
        <v>429919971.55000001</v>
      </c>
      <c r="J10" s="8">
        <f>F10-G10-H10-I10</f>
        <v>3395768418.3628998</v>
      </c>
      <c r="K10" s="6">
        <v>8377852.0099999998</v>
      </c>
      <c r="L10" s="8">
        <v>1039928299.1461</v>
      </c>
      <c r="M10" s="20">
        <v>0</v>
      </c>
      <c r="N10" s="20">
        <f>L10-M10</f>
        <v>1039928299.1461</v>
      </c>
      <c r="O10" s="20">
        <f t="shared" ref="O10:O45" si="0">F10+K10+L10</f>
        <v>4916096898.9689999</v>
      </c>
      <c r="P10" s="9">
        <f t="shared" ref="P10:P45" si="1">J10+K10+N10</f>
        <v>4444074569.5190001</v>
      </c>
      <c r="Q10" s="1">
        <v>1</v>
      </c>
    </row>
    <row r="11" spans="1:17" ht="18" customHeight="1" x14ac:dyDescent="0.3">
      <c r="A11" s="1">
        <v>2</v>
      </c>
      <c r="B11" s="29" t="s">
        <v>27</v>
      </c>
      <c r="C11" s="24">
        <v>21</v>
      </c>
      <c r="D11" s="5">
        <v>3574081749.8885999</v>
      </c>
      <c r="E11" s="5">
        <v>0</v>
      </c>
      <c r="F11" s="6">
        <f t="shared" ref="F11:F45" si="2">D11+E11</f>
        <v>3574081749.8885999</v>
      </c>
      <c r="G11" s="7">
        <v>39094397.359999999</v>
      </c>
      <c r="H11" s="7">
        <v>0</v>
      </c>
      <c r="I11" s="5">
        <v>421726653.69999999</v>
      </c>
      <c r="J11" s="8">
        <f t="shared" ref="J11:J45" si="3">F11-G11-H11-I11</f>
        <v>3113260698.8285999</v>
      </c>
      <c r="K11" s="6">
        <v>7202679.7999999998</v>
      </c>
      <c r="L11" s="8">
        <v>1080200408.0497999</v>
      </c>
      <c r="M11" s="20">
        <v>0</v>
      </c>
      <c r="N11" s="20">
        <f t="shared" ref="N11:N45" si="4">L11-M11</f>
        <v>1080200408.0497999</v>
      </c>
      <c r="O11" s="20">
        <f t="shared" si="0"/>
        <v>4661484837.7383995</v>
      </c>
      <c r="P11" s="9">
        <f t="shared" si="1"/>
        <v>4200663786.6784</v>
      </c>
      <c r="Q11" s="1">
        <v>2</v>
      </c>
    </row>
    <row r="12" spans="1:17" ht="18" customHeight="1" x14ac:dyDescent="0.3">
      <c r="A12" s="1">
        <v>3</v>
      </c>
      <c r="B12" s="29" t="s">
        <v>28</v>
      </c>
      <c r="C12" s="24">
        <v>31</v>
      </c>
      <c r="D12" s="5">
        <v>3607295410.7069001</v>
      </c>
      <c r="E12" s="5">
        <v>9471344338.9475994</v>
      </c>
      <c r="F12" s="6">
        <f t="shared" si="2"/>
        <v>13078639749.654499</v>
      </c>
      <c r="G12" s="7">
        <v>14782883.32</v>
      </c>
      <c r="H12" s="7">
        <v>0</v>
      </c>
      <c r="I12" s="5">
        <v>1052339532.95</v>
      </c>
      <c r="J12" s="8">
        <f t="shared" si="3"/>
        <v>12011517333.384499</v>
      </c>
      <c r="K12" s="6">
        <v>35714716.600000001</v>
      </c>
      <c r="L12" s="8">
        <v>1160327585.8429999</v>
      </c>
      <c r="M12" s="20">
        <v>0</v>
      </c>
      <c r="N12" s="20">
        <f t="shared" si="4"/>
        <v>1160327585.8429999</v>
      </c>
      <c r="O12" s="20">
        <f t="shared" si="0"/>
        <v>14274682052.0975</v>
      </c>
      <c r="P12" s="9">
        <f t="shared" si="1"/>
        <v>13207559635.827499</v>
      </c>
      <c r="Q12" s="1">
        <v>3</v>
      </c>
    </row>
    <row r="13" spans="1:17" ht="18" customHeight="1" x14ac:dyDescent="0.3">
      <c r="A13" s="1">
        <v>4</v>
      </c>
      <c r="B13" s="29" t="s">
        <v>29</v>
      </c>
      <c r="C13" s="24">
        <v>21</v>
      </c>
      <c r="D13" s="5">
        <v>3567386128.5030999</v>
      </c>
      <c r="E13" s="5">
        <v>0</v>
      </c>
      <c r="F13" s="6">
        <f t="shared" si="2"/>
        <v>3567386128.5030999</v>
      </c>
      <c r="G13" s="7">
        <v>54906525.840000004</v>
      </c>
      <c r="H13" s="7">
        <v>0</v>
      </c>
      <c r="I13" s="5">
        <v>89972595.590000004</v>
      </c>
      <c r="J13" s="8">
        <f t="shared" si="3"/>
        <v>3422507007.0730996</v>
      </c>
      <c r="K13" s="6">
        <v>7189186.4299999997</v>
      </c>
      <c r="L13" s="8">
        <v>1254042106.1105001</v>
      </c>
      <c r="M13" s="20">
        <v>0</v>
      </c>
      <c r="N13" s="20">
        <f t="shared" si="4"/>
        <v>1254042106.1105001</v>
      </c>
      <c r="O13" s="20">
        <f t="shared" si="0"/>
        <v>4828617421.0436001</v>
      </c>
      <c r="P13" s="9">
        <f t="shared" si="1"/>
        <v>4683738299.6135998</v>
      </c>
      <c r="Q13" s="1">
        <v>4</v>
      </c>
    </row>
    <row r="14" spans="1:17" ht="18" customHeight="1" x14ac:dyDescent="0.3">
      <c r="A14" s="1">
        <v>5</v>
      </c>
      <c r="B14" s="29" t="s">
        <v>30</v>
      </c>
      <c r="C14" s="24">
        <v>20</v>
      </c>
      <c r="D14" s="5">
        <v>4291685034.0448999</v>
      </c>
      <c r="E14" s="5">
        <v>0</v>
      </c>
      <c r="F14" s="6">
        <f t="shared" si="2"/>
        <v>4291685034.0448999</v>
      </c>
      <c r="G14" s="7">
        <v>131623955.68000001</v>
      </c>
      <c r="H14" s="7">
        <v>201255000</v>
      </c>
      <c r="I14" s="5">
        <v>743983685.64999998</v>
      </c>
      <c r="J14" s="8">
        <f t="shared" si="3"/>
        <v>3214822392.7149</v>
      </c>
      <c r="K14" s="6">
        <v>8648832.1400000006</v>
      </c>
      <c r="L14" s="8">
        <v>1244699623.8975999</v>
      </c>
      <c r="M14" s="20">
        <v>0</v>
      </c>
      <c r="N14" s="20">
        <f t="shared" si="4"/>
        <v>1244699623.8975999</v>
      </c>
      <c r="O14" s="20">
        <f t="shared" si="0"/>
        <v>5545033490.0825005</v>
      </c>
      <c r="P14" s="9">
        <f t="shared" si="1"/>
        <v>4468170848.7524996</v>
      </c>
      <c r="Q14" s="1">
        <v>5</v>
      </c>
    </row>
    <row r="15" spans="1:17" ht="18" customHeight="1" x14ac:dyDescent="0.3">
      <c r="A15" s="1">
        <v>6</v>
      </c>
      <c r="B15" s="29" t="s">
        <v>31</v>
      </c>
      <c r="C15" s="24">
        <v>8</v>
      </c>
      <c r="D15" s="5">
        <v>3174627089.9183998</v>
      </c>
      <c r="E15" s="5">
        <v>7630461743.6962004</v>
      </c>
      <c r="F15" s="6">
        <f t="shared" si="2"/>
        <v>10805088833.614601</v>
      </c>
      <c r="G15" s="7">
        <v>33286734.18</v>
      </c>
      <c r="H15" s="7">
        <v>421546663.22000003</v>
      </c>
      <c r="I15" s="5">
        <v>1091938012.73</v>
      </c>
      <c r="J15" s="8">
        <f t="shared" si="3"/>
        <v>9258317423.484602</v>
      </c>
      <c r="K15" s="6">
        <v>26792219.289999999</v>
      </c>
      <c r="L15" s="8">
        <v>953207027.16349995</v>
      </c>
      <c r="M15" s="20">
        <v>0</v>
      </c>
      <c r="N15" s="20">
        <f t="shared" si="4"/>
        <v>953207027.16349995</v>
      </c>
      <c r="O15" s="20">
        <f t="shared" si="0"/>
        <v>11785088080.068102</v>
      </c>
      <c r="P15" s="9">
        <f t="shared" si="1"/>
        <v>10238316669.938103</v>
      </c>
      <c r="Q15" s="1">
        <v>6</v>
      </c>
    </row>
    <row r="16" spans="1:17" ht="18" customHeight="1" x14ac:dyDescent="0.3">
      <c r="A16" s="1">
        <v>7</v>
      </c>
      <c r="B16" s="29" t="s">
        <v>32</v>
      </c>
      <c r="C16" s="24">
        <v>23</v>
      </c>
      <c r="D16" s="5">
        <v>4023732151.2441001</v>
      </c>
      <c r="E16" s="5">
        <v>0</v>
      </c>
      <c r="F16" s="6">
        <f t="shared" si="2"/>
        <v>4023732151.2441001</v>
      </c>
      <c r="G16" s="7">
        <v>25398917.32</v>
      </c>
      <c r="H16" s="7">
        <v>103855987.23</v>
      </c>
      <c r="I16" s="5">
        <v>423541958.63</v>
      </c>
      <c r="J16" s="8">
        <f t="shared" si="3"/>
        <v>3470935288.0640998</v>
      </c>
      <c r="K16" s="6">
        <v>8108839.2300000004</v>
      </c>
      <c r="L16" s="8">
        <v>1193569499.6046</v>
      </c>
      <c r="M16" s="20">
        <v>0</v>
      </c>
      <c r="N16" s="20">
        <f t="shared" si="4"/>
        <v>1193569499.6046</v>
      </c>
      <c r="O16" s="20">
        <f t="shared" si="0"/>
        <v>5225410490.0787001</v>
      </c>
      <c r="P16" s="9">
        <f t="shared" si="1"/>
        <v>4672613626.8986998</v>
      </c>
      <c r="Q16" s="1">
        <v>7</v>
      </c>
    </row>
    <row r="17" spans="1:17" ht="18" customHeight="1" x14ac:dyDescent="0.3">
      <c r="A17" s="1">
        <v>8</v>
      </c>
      <c r="B17" s="29" t="s">
        <v>33</v>
      </c>
      <c r="C17" s="24">
        <v>27</v>
      </c>
      <c r="D17" s="5">
        <v>4457718566.3663998</v>
      </c>
      <c r="E17" s="5">
        <v>0</v>
      </c>
      <c r="F17" s="6">
        <f t="shared" si="2"/>
        <v>4457718566.3663998</v>
      </c>
      <c r="G17" s="7">
        <v>18502027.789999999</v>
      </c>
      <c r="H17" s="7">
        <v>0</v>
      </c>
      <c r="I17" s="5">
        <v>323071065.25999999</v>
      </c>
      <c r="J17" s="8">
        <f t="shared" si="3"/>
        <v>4116145473.3163996</v>
      </c>
      <c r="K17" s="6">
        <v>8983431.75</v>
      </c>
      <c r="L17" s="8">
        <v>1182122707.2268</v>
      </c>
      <c r="M17" s="20">
        <v>0</v>
      </c>
      <c r="N17" s="20">
        <f t="shared" si="4"/>
        <v>1182122707.2268</v>
      </c>
      <c r="O17" s="20">
        <f t="shared" si="0"/>
        <v>5648824705.3431997</v>
      </c>
      <c r="P17" s="9">
        <f t="shared" si="1"/>
        <v>5307251612.2931995</v>
      </c>
      <c r="Q17" s="1">
        <v>8</v>
      </c>
    </row>
    <row r="18" spans="1:17" ht="18" customHeight="1" x14ac:dyDescent="0.3">
      <c r="A18" s="1">
        <v>9</v>
      </c>
      <c r="B18" s="29" t="s">
        <v>34</v>
      </c>
      <c r="C18" s="24">
        <v>18</v>
      </c>
      <c r="D18" s="5">
        <v>3607910603.7983999</v>
      </c>
      <c r="E18" s="5">
        <v>0</v>
      </c>
      <c r="F18" s="6">
        <f t="shared" si="2"/>
        <v>3607910603.7983999</v>
      </c>
      <c r="G18" s="7">
        <v>68224089.090000004</v>
      </c>
      <c r="H18" s="7">
        <v>633134951.91999996</v>
      </c>
      <c r="I18" s="5">
        <v>750968266.75999999</v>
      </c>
      <c r="J18" s="8">
        <f t="shared" si="3"/>
        <v>2155583296.0283995</v>
      </c>
      <c r="K18" s="6">
        <v>7270853.5099999998</v>
      </c>
      <c r="L18" s="8">
        <v>1046847165.2234</v>
      </c>
      <c r="M18" s="20">
        <v>0</v>
      </c>
      <c r="N18" s="20">
        <f t="shared" si="4"/>
        <v>1046847165.2234</v>
      </c>
      <c r="O18" s="20">
        <f t="shared" si="0"/>
        <v>4662028622.5318003</v>
      </c>
      <c r="P18" s="9">
        <f t="shared" si="1"/>
        <v>3209701314.7617998</v>
      </c>
      <c r="Q18" s="1">
        <v>9</v>
      </c>
    </row>
    <row r="19" spans="1:17" ht="18" customHeight="1" x14ac:dyDescent="0.3">
      <c r="A19" s="1">
        <v>10</v>
      </c>
      <c r="B19" s="29" t="s">
        <v>35</v>
      </c>
      <c r="C19" s="24">
        <v>25</v>
      </c>
      <c r="D19" s="5">
        <v>3642982992.4699001</v>
      </c>
      <c r="E19" s="5">
        <v>12060127134.867701</v>
      </c>
      <c r="F19" s="6">
        <f t="shared" si="2"/>
        <v>15703110127.337601</v>
      </c>
      <c r="G19" s="7">
        <v>26150159.68</v>
      </c>
      <c r="H19" s="7">
        <v>0</v>
      </c>
      <c r="I19" s="5">
        <v>1233431660.8800001</v>
      </c>
      <c r="J19" s="8">
        <f t="shared" si="3"/>
        <v>14443528306.777599</v>
      </c>
      <c r="K19" s="6">
        <v>43366163.68</v>
      </c>
      <c r="L19" s="8">
        <v>1438425202.0613</v>
      </c>
      <c r="M19" s="20">
        <v>0</v>
      </c>
      <c r="N19" s="20">
        <f t="shared" si="4"/>
        <v>1438425202.0613</v>
      </c>
      <c r="O19" s="20">
        <f t="shared" si="0"/>
        <v>17184901493.078899</v>
      </c>
      <c r="P19" s="9">
        <f t="shared" si="1"/>
        <v>15925319672.5189</v>
      </c>
      <c r="Q19" s="1">
        <v>10</v>
      </c>
    </row>
    <row r="20" spans="1:17" ht="18" customHeight="1" x14ac:dyDescent="0.3">
      <c r="A20" s="1">
        <v>11</v>
      </c>
      <c r="B20" s="29" t="s">
        <v>36</v>
      </c>
      <c r="C20" s="24">
        <v>13</v>
      </c>
      <c r="D20" s="5">
        <v>3209875228.2158999</v>
      </c>
      <c r="E20" s="5">
        <v>0</v>
      </c>
      <c r="F20" s="6">
        <f t="shared" si="2"/>
        <v>3209875228.2158999</v>
      </c>
      <c r="G20" s="7">
        <v>39542936.960000001</v>
      </c>
      <c r="H20" s="7">
        <v>0</v>
      </c>
      <c r="I20" s="5">
        <v>332462153.1322</v>
      </c>
      <c r="J20" s="8">
        <f>F20-G20-H20-I20</f>
        <v>2837870138.1237001</v>
      </c>
      <c r="K20" s="6">
        <v>6468711.4299999997</v>
      </c>
      <c r="L20" s="8">
        <v>988675568.26730001</v>
      </c>
      <c r="M20" s="20">
        <v>0</v>
      </c>
      <c r="N20" s="20">
        <f t="shared" si="4"/>
        <v>988675568.26730001</v>
      </c>
      <c r="O20" s="20">
        <f t="shared" si="0"/>
        <v>4205019507.9131999</v>
      </c>
      <c r="P20" s="9">
        <f t="shared" si="1"/>
        <v>3833014417.8210001</v>
      </c>
      <c r="Q20" s="1">
        <v>11</v>
      </c>
    </row>
    <row r="21" spans="1:17" ht="18" customHeight="1" x14ac:dyDescent="0.3">
      <c r="A21" s="1">
        <v>12</v>
      </c>
      <c r="B21" s="29" t="s">
        <v>37</v>
      </c>
      <c r="C21" s="24">
        <v>18</v>
      </c>
      <c r="D21" s="5">
        <v>3354834058.2962999</v>
      </c>
      <c r="E21" s="5">
        <v>1375632831.9026</v>
      </c>
      <c r="F21" s="6">
        <f t="shared" si="2"/>
        <v>4730466890.1989002</v>
      </c>
      <c r="G21" s="7">
        <v>90241634.590000004</v>
      </c>
      <c r="H21" s="7">
        <v>0</v>
      </c>
      <c r="I21" s="5">
        <v>515176310.63</v>
      </c>
      <c r="J21" s="8">
        <f t="shared" si="3"/>
        <v>4125048944.9789</v>
      </c>
      <c r="K21" s="6">
        <v>10363514.75</v>
      </c>
      <c r="L21" s="8">
        <v>1201504135.5617001</v>
      </c>
      <c r="M21" s="20">
        <v>0</v>
      </c>
      <c r="N21" s="20">
        <f t="shared" si="4"/>
        <v>1201504135.5617001</v>
      </c>
      <c r="O21" s="20">
        <f t="shared" si="0"/>
        <v>5942334540.5106001</v>
      </c>
      <c r="P21" s="9">
        <f t="shared" si="1"/>
        <v>5336916595.2905998</v>
      </c>
      <c r="Q21" s="1">
        <v>12</v>
      </c>
    </row>
    <row r="22" spans="1:17" ht="18" customHeight="1" x14ac:dyDescent="0.3">
      <c r="A22" s="1">
        <v>13</v>
      </c>
      <c r="B22" s="29" t="s">
        <v>38</v>
      </c>
      <c r="C22" s="24">
        <v>16</v>
      </c>
      <c r="D22" s="5">
        <v>3208063914.3309002</v>
      </c>
      <c r="E22" s="5">
        <v>0</v>
      </c>
      <c r="F22" s="6">
        <f t="shared" si="2"/>
        <v>3208063914.3309002</v>
      </c>
      <c r="G22" s="7">
        <v>96788194.019999996</v>
      </c>
      <c r="H22" s="7">
        <v>102458000.01000001</v>
      </c>
      <c r="I22" s="5">
        <v>424531814.39999998</v>
      </c>
      <c r="J22" s="8">
        <f t="shared" si="3"/>
        <v>2584285905.9008999</v>
      </c>
      <c r="K22" s="6">
        <v>6465061.1799999997</v>
      </c>
      <c r="L22" s="8">
        <v>1012812058.8724</v>
      </c>
      <c r="M22" s="20">
        <v>0</v>
      </c>
      <c r="N22" s="20">
        <f t="shared" si="4"/>
        <v>1012812058.8724</v>
      </c>
      <c r="O22" s="20">
        <f t="shared" si="0"/>
        <v>4227341034.3832998</v>
      </c>
      <c r="P22" s="9">
        <f t="shared" si="1"/>
        <v>3603563025.9532995</v>
      </c>
      <c r="Q22" s="1">
        <v>13</v>
      </c>
    </row>
    <row r="23" spans="1:17" ht="18" customHeight="1" x14ac:dyDescent="0.3">
      <c r="A23" s="1">
        <v>14</v>
      </c>
      <c r="B23" s="29" t="s">
        <v>39</v>
      </c>
      <c r="C23" s="24">
        <v>17</v>
      </c>
      <c r="D23" s="5">
        <v>3608221990.8431001</v>
      </c>
      <c r="E23" s="5">
        <v>0</v>
      </c>
      <c r="F23" s="6">
        <f t="shared" si="2"/>
        <v>3608221990.8431001</v>
      </c>
      <c r="G23" s="7">
        <v>73982522.480000004</v>
      </c>
      <c r="H23" s="7">
        <v>0</v>
      </c>
      <c r="I23" s="5">
        <v>206468378.88999999</v>
      </c>
      <c r="J23" s="8">
        <f t="shared" si="3"/>
        <v>3327771089.4731002</v>
      </c>
      <c r="K23" s="6">
        <v>7271481.0300000003</v>
      </c>
      <c r="L23" s="8">
        <v>1113558214.7585001</v>
      </c>
      <c r="M23" s="20">
        <v>0</v>
      </c>
      <c r="N23" s="20">
        <f t="shared" si="4"/>
        <v>1113558214.7585001</v>
      </c>
      <c r="O23" s="20">
        <f t="shared" si="0"/>
        <v>4729051686.6316004</v>
      </c>
      <c r="P23" s="9">
        <f t="shared" si="1"/>
        <v>4448600785.2616005</v>
      </c>
      <c r="Q23" s="1">
        <v>14</v>
      </c>
    </row>
    <row r="24" spans="1:17" ht="18" customHeight="1" x14ac:dyDescent="0.3">
      <c r="A24" s="1">
        <v>15</v>
      </c>
      <c r="B24" s="29" t="s">
        <v>40</v>
      </c>
      <c r="C24" s="24">
        <v>11</v>
      </c>
      <c r="D24" s="5">
        <v>3379496170.5735998</v>
      </c>
      <c r="E24" s="5">
        <v>0</v>
      </c>
      <c r="F24" s="6">
        <f t="shared" si="2"/>
        <v>3379496170.5735998</v>
      </c>
      <c r="G24" s="7">
        <v>33205323.989999998</v>
      </c>
      <c r="H24" s="7">
        <v>533792423.91000003</v>
      </c>
      <c r="I24" s="5">
        <v>245289219.28999999</v>
      </c>
      <c r="J24" s="8">
        <f t="shared" si="3"/>
        <v>2567209203.3836002</v>
      </c>
      <c r="K24" s="6">
        <v>6810540.5800000001</v>
      </c>
      <c r="L24" s="8">
        <v>988334378.47850001</v>
      </c>
      <c r="M24" s="20">
        <v>0</v>
      </c>
      <c r="N24" s="20">
        <f t="shared" si="4"/>
        <v>988334378.47850001</v>
      </c>
      <c r="O24" s="20">
        <f t="shared" si="0"/>
        <v>4374641089.6321001</v>
      </c>
      <c r="P24" s="9">
        <f t="shared" si="1"/>
        <v>3562354122.4421</v>
      </c>
      <c r="Q24" s="1">
        <v>15</v>
      </c>
    </row>
    <row r="25" spans="1:17" ht="18" customHeight="1" x14ac:dyDescent="0.3">
      <c r="A25" s="1">
        <v>16</v>
      </c>
      <c r="B25" s="29" t="s">
        <v>41</v>
      </c>
      <c r="C25" s="24">
        <v>27</v>
      </c>
      <c r="D25" s="5">
        <v>3730370303.5619998</v>
      </c>
      <c r="E25" s="5">
        <v>733625766.72829998</v>
      </c>
      <c r="F25" s="6">
        <f t="shared" si="2"/>
        <v>4463996070.2902994</v>
      </c>
      <c r="G25" s="7">
        <v>51447165.549999997</v>
      </c>
      <c r="H25" s="7">
        <v>0</v>
      </c>
      <c r="I25" s="5">
        <v>891341617.91999996</v>
      </c>
      <c r="J25" s="8">
        <f t="shared" si="3"/>
        <v>3521207286.8202991</v>
      </c>
      <c r="K25" s="6">
        <v>9738020.3499999996</v>
      </c>
      <c r="L25" s="8">
        <v>1198288263.4161999</v>
      </c>
      <c r="M25" s="20">
        <v>0</v>
      </c>
      <c r="N25" s="20">
        <f t="shared" si="4"/>
        <v>1198288263.4161999</v>
      </c>
      <c r="O25" s="20">
        <f t="shared" si="0"/>
        <v>5672022354.0564995</v>
      </c>
      <c r="P25" s="9">
        <f t="shared" si="1"/>
        <v>4729233570.5864992</v>
      </c>
      <c r="Q25" s="1">
        <v>16</v>
      </c>
    </row>
    <row r="26" spans="1:17" ht="18" customHeight="1" x14ac:dyDescent="0.3">
      <c r="A26" s="1">
        <v>17</v>
      </c>
      <c r="B26" s="29" t="s">
        <v>42</v>
      </c>
      <c r="C26" s="24">
        <v>27</v>
      </c>
      <c r="D26" s="5">
        <v>4012359306.3327999</v>
      </c>
      <c r="E26" s="5">
        <v>0</v>
      </c>
      <c r="F26" s="6">
        <f t="shared" si="2"/>
        <v>4012359306.3327999</v>
      </c>
      <c r="G26" s="7">
        <v>27115156.399999999</v>
      </c>
      <c r="H26" s="7">
        <v>0</v>
      </c>
      <c r="I26" s="5">
        <v>163223611.96000001</v>
      </c>
      <c r="J26" s="8">
        <f t="shared" si="3"/>
        <v>3822020537.9727998</v>
      </c>
      <c r="K26" s="6">
        <v>8085920.0700000003</v>
      </c>
      <c r="L26" s="8">
        <v>1252241270.8585999</v>
      </c>
      <c r="M26" s="20">
        <v>0</v>
      </c>
      <c r="N26" s="20">
        <f t="shared" si="4"/>
        <v>1252241270.8585999</v>
      </c>
      <c r="O26" s="20">
        <f t="shared" si="0"/>
        <v>5272686497.2614002</v>
      </c>
      <c r="P26" s="9">
        <f t="shared" si="1"/>
        <v>5082347728.9013996</v>
      </c>
      <c r="Q26" s="1">
        <v>17</v>
      </c>
    </row>
    <row r="27" spans="1:17" ht="18" customHeight="1" x14ac:dyDescent="0.3">
      <c r="A27" s="1">
        <v>18</v>
      </c>
      <c r="B27" s="29" t="s">
        <v>43</v>
      </c>
      <c r="C27" s="24">
        <v>23</v>
      </c>
      <c r="D27" s="5">
        <v>4700945606.651</v>
      </c>
      <c r="E27" s="5">
        <v>0</v>
      </c>
      <c r="F27" s="6">
        <f t="shared" si="2"/>
        <v>4700945606.651</v>
      </c>
      <c r="G27" s="7">
        <v>216090724.37</v>
      </c>
      <c r="H27" s="7">
        <v>0</v>
      </c>
      <c r="I27" s="5">
        <v>203254936.77000001</v>
      </c>
      <c r="J27" s="8">
        <f t="shared" si="3"/>
        <v>4281599945.5110002</v>
      </c>
      <c r="K27" s="6">
        <v>9473595.8300000001</v>
      </c>
      <c r="L27" s="8">
        <v>1473994541.9844</v>
      </c>
      <c r="M27" s="20">
        <v>0</v>
      </c>
      <c r="N27" s="20">
        <f t="shared" si="4"/>
        <v>1473994541.9844</v>
      </c>
      <c r="O27" s="20">
        <f t="shared" si="0"/>
        <v>6184413744.4653997</v>
      </c>
      <c r="P27" s="9">
        <f t="shared" si="1"/>
        <v>5765068083.3254004</v>
      </c>
      <c r="Q27" s="1">
        <v>18</v>
      </c>
    </row>
    <row r="28" spans="1:17" ht="18" customHeight="1" x14ac:dyDescent="0.3">
      <c r="A28" s="1">
        <v>19</v>
      </c>
      <c r="B28" s="29" t="s">
        <v>44</v>
      </c>
      <c r="C28" s="24">
        <v>44</v>
      </c>
      <c r="D28" s="5">
        <v>5691018012.5517998</v>
      </c>
      <c r="E28" s="5">
        <v>0</v>
      </c>
      <c r="F28" s="6">
        <f t="shared" si="2"/>
        <v>5691018012.5517998</v>
      </c>
      <c r="G28" s="7">
        <v>74397424.819999993</v>
      </c>
      <c r="H28" s="7">
        <v>0</v>
      </c>
      <c r="I28" s="5">
        <v>504343050.42000002</v>
      </c>
      <c r="J28" s="8">
        <f t="shared" si="3"/>
        <v>5112277537.3118</v>
      </c>
      <c r="K28" s="6">
        <v>11468842.449999999</v>
      </c>
      <c r="L28" s="8">
        <v>1916755529.3771</v>
      </c>
      <c r="M28" s="20">
        <v>0</v>
      </c>
      <c r="N28" s="20">
        <f t="shared" si="4"/>
        <v>1916755529.3771</v>
      </c>
      <c r="O28" s="20">
        <f t="shared" si="0"/>
        <v>7619242384.3788996</v>
      </c>
      <c r="P28" s="9">
        <f t="shared" si="1"/>
        <v>7040501909.1388998</v>
      </c>
      <c r="Q28" s="1">
        <v>19</v>
      </c>
    </row>
    <row r="29" spans="1:17" ht="18" customHeight="1" x14ac:dyDescent="0.3">
      <c r="A29" s="1">
        <v>20</v>
      </c>
      <c r="B29" s="29" t="s">
        <v>45</v>
      </c>
      <c r="C29" s="24">
        <v>34</v>
      </c>
      <c r="D29" s="5">
        <v>4410376993.6220999</v>
      </c>
      <c r="E29" s="5">
        <v>0</v>
      </c>
      <c r="F29" s="6">
        <f t="shared" si="2"/>
        <v>4410376993.6220999</v>
      </c>
      <c r="G29" s="7">
        <v>98604111.140000001</v>
      </c>
      <c r="H29" s="7">
        <v>0</v>
      </c>
      <c r="I29" s="5">
        <v>217961353.27000001</v>
      </c>
      <c r="J29" s="8">
        <f t="shared" si="3"/>
        <v>4093811529.2120996</v>
      </c>
      <c r="K29" s="6">
        <v>8888026.5</v>
      </c>
      <c r="L29" s="8">
        <v>1372085148.6371</v>
      </c>
      <c r="M29" s="20">
        <v>0</v>
      </c>
      <c r="N29" s="20">
        <f t="shared" si="4"/>
        <v>1372085148.6371</v>
      </c>
      <c r="O29" s="20">
        <f t="shared" si="0"/>
        <v>5791350168.7592001</v>
      </c>
      <c r="P29" s="9">
        <f t="shared" si="1"/>
        <v>5474784704.3491993</v>
      </c>
      <c r="Q29" s="1">
        <v>20</v>
      </c>
    </row>
    <row r="30" spans="1:17" ht="18" customHeight="1" x14ac:dyDescent="0.3">
      <c r="A30" s="1">
        <v>21</v>
      </c>
      <c r="B30" s="29" t="s">
        <v>46</v>
      </c>
      <c r="C30" s="24">
        <v>21</v>
      </c>
      <c r="D30" s="5">
        <v>3788535841.1142001</v>
      </c>
      <c r="E30" s="5">
        <v>0</v>
      </c>
      <c r="F30" s="6">
        <f t="shared" si="2"/>
        <v>3788535841.1142001</v>
      </c>
      <c r="G30" s="7">
        <v>38965476.259999998</v>
      </c>
      <c r="H30" s="7">
        <v>0</v>
      </c>
      <c r="I30" s="5">
        <v>286739440.81</v>
      </c>
      <c r="J30" s="8">
        <f t="shared" si="3"/>
        <v>3462830924.0441999</v>
      </c>
      <c r="K30" s="6">
        <v>7634859.0999999996</v>
      </c>
      <c r="L30" s="8">
        <v>1084964894.5703001</v>
      </c>
      <c r="M30" s="20">
        <v>0</v>
      </c>
      <c r="N30" s="20">
        <f t="shared" si="4"/>
        <v>1084964894.5703001</v>
      </c>
      <c r="O30" s="20">
        <f t="shared" si="0"/>
        <v>4881135594.7845001</v>
      </c>
      <c r="P30" s="9">
        <f t="shared" si="1"/>
        <v>4555430677.7145004</v>
      </c>
      <c r="Q30" s="1">
        <v>21</v>
      </c>
    </row>
    <row r="31" spans="1:17" ht="18" customHeight="1" x14ac:dyDescent="0.3">
      <c r="A31" s="1">
        <v>22</v>
      </c>
      <c r="B31" s="29" t="s">
        <v>47</v>
      </c>
      <c r="C31" s="24">
        <v>21</v>
      </c>
      <c r="D31" s="5">
        <v>3965453303.0253</v>
      </c>
      <c r="E31" s="5">
        <v>0</v>
      </c>
      <c r="F31" s="6">
        <f t="shared" si="2"/>
        <v>3965453303.0253</v>
      </c>
      <c r="G31" s="7">
        <v>27649103.5</v>
      </c>
      <c r="H31" s="7">
        <v>117593824.09999999</v>
      </c>
      <c r="I31" s="5">
        <v>440272884.06999999</v>
      </c>
      <c r="J31" s="8">
        <f t="shared" si="3"/>
        <v>3379937491.3552999</v>
      </c>
      <c r="K31" s="6">
        <v>7991392.5899999999</v>
      </c>
      <c r="L31" s="8">
        <v>1090567864.2704999</v>
      </c>
      <c r="M31" s="20">
        <v>0</v>
      </c>
      <c r="N31" s="20">
        <f t="shared" si="4"/>
        <v>1090567864.2704999</v>
      </c>
      <c r="O31" s="20">
        <f t="shared" si="0"/>
        <v>5064012559.8858004</v>
      </c>
      <c r="P31" s="9">
        <f t="shared" si="1"/>
        <v>4478496748.2158003</v>
      </c>
      <c r="Q31" s="1">
        <v>22</v>
      </c>
    </row>
    <row r="32" spans="1:17" ht="18" customHeight="1" x14ac:dyDescent="0.3">
      <c r="A32" s="1">
        <v>23</v>
      </c>
      <c r="B32" s="29" t="s">
        <v>48</v>
      </c>
      <c r="C32" s="24">
        <v>16</v>
      </c>
      <c r="D32" s="5">
        <v>3193761125.5808001</v>
      </c>
      <c r="E32" s="5">
        <v>0</v>
      </c>
      <c r="F32" s="6">
        <f t="shared" si="2"/>
        <v>3193761125.5808001</v>
      </c>
      <c r="G32" s="7">
        <v>39742879.329999998</v>
      </c>
      <c r="H32" s="7">
        <v>0</v>
      </c>
      <c r="I32" s="5">
        <v>456735092.51999998</v>
      </c>
      <c r="J32" s="8">
        <f t="shared" si="3"/>
        <v>2697283153.7308002</v>
      </c>
      <c r="K32" s="6">
        <v>6436237.4400000004</v>
      </c>
      <c r="L32" s="8">
        <v>1002461709.0911</v>
      </c>
      <c r="M32" s="20">
        <v>0</v>
      </c>
      <c r="N32" s="20">
        <f t="shared" si="4"/>
        <v>1002461709.0911</v>
      </c>
      <c r="O32" s="20">
        <f t="shared" si="0"/>
        <v>4202659072.1119003</v>
      </c>
      <c r="P32" s="9">
        <f t="shared" si="1"/>
        <v>3706181100.2618999</v>
      </c>
      <c r="Q32" s="1">
        <v>23</v>
      </c>
    </row>
    <row r="33" spans="1:17" ht="18" customHeight="1" x14ac:dyDescent="0.3">
      <c r="A33" s="1">
        <v>24</v>
      </c>
      <c r="B33" s="29" t="s">
        <v>49</v>
      </c>
      <c r="C33" s="24">
        <v>20</v>
      </c>
      <c r="D33" s="5">
        <v>4806433904.5551004</v>
      </c>
      <c r="E33" s="5">
        <v>0</v>
      </c>
      <c r="F33" s="6">
        <f t="shared" si="2"/>
        <v>4806433904.5551004</v>
      </c>
      <c r="G33" s="7">
        <v>926864967.20000005</v>
      </c>
      <c r="H33" s="7">
        <v>2000000000</v>
      </c>
      <c r="I33" s="5">
        <v>0</v>
      </c>
      <c r="J33" s="8">
        <f t="shared" si="3"/>
        <v>1879568937.3551006</v>
      </c>
      <c r="K33" s="6">
        <v>9686181.4700000007</v>
      </c>
      <c r="L33" s="8">
        <v>9598131030.4438</v>
      </c>
      <c r="M33" s="20">
        <v>1000000000</v>
      </c>
      <c r="N33" s="20">
        <f t="shared" si="4"/>
        <v>8598131030.4438</v>
      </c>
      <c r="O33" s="20">
        <f t="shared" si="0"/>
        <v>14414251116.468901</v>
      </c>
      <c r="P33" s="9">
        <f t="shared" si="1"/>
        <v>10487386149.2689</v>
      </c>
      <c r="Q33" s="1">
        <v>24</v>
      </c>
    </row>
    <row r="34" spans="1:17" ht="18" customHeight="1" x14ac:dyDescent="0.3">
      <c r="A34" s="1">
        <v>25</v>
      </c>
      <c r="B34" s="29" t="s">
        <v>50</v>
      </c>
      <c r="C34" s="24">
        <v>13</v>
      </c>
      <c r="D34" s="5">
        <v>3308743388.7111001</v>
      </c>
      <c r="E34" s="5">
        <v>0</v>
      </c>
      <c r="F34" s="6">
        <f t="shared" si="2"/>
        <v>3308743388.7111001</v>
      </c>
      <c r="G34" s="7">
        <v>31079742.059999999</v>
      </c>
      <c r="H34" s="7">
        <v>226360533.05000001</v>
      </c>
      <c r="I34" s="5">
        <v>124304116.61</v>
      </c>
      <c r="J34" s="8">
        <f t="shared" si="3"/>
        <v>2926998996.9910998</v>
      </c>
      <c r="K34" s="6">
        <v>6667955.8099999996</v>
      </c>
      <c r="L34" s="8">
        <v>983601042.03050005</v>
      </c>
      <c r="M34" s="20">
        <v>0</v>
      </c>
      <c r="N34" s="20">
        <f t="shared" si="4"/>
        <v>983601042.03050005</v>
      </c>
      <c r="O34" s="20">
        <f t="shared" si="0"/>
        <v>4299012386.5516005</v>
      </c>
      <c r="P34" s="9">
        <f t="shared" si="1"/>
        <v>3917267994.8315997</v>
      </c>
      <c r="Q34" s="1">
        <v>25</v>
      </c>
    </row>
    <row r="35" spans="1:17" ht="18" customHeight="1" x14ac:dyDescent="0.3">
      <c r="A35" s="1">
        <v>26</v>
      </c>
      <c r="B35" s="29" t="s">
        <v>51</v>
      </c>
      <c r="C35" s="24">
        <v>25</v>
      </c>
      <c r="D35" s="5">
        <v>4249933564.2529998</v>
      </c>
      <c r="E35" s="5">
        <v>0</v>
      </c>
      <c r="F35" s="6">
        <f t="shared" si="2"/>
        <v>4249933564.2529998</v>
      </c>
      <c r="G35" s="7">
        <v>35000178.170000002</v>
      </c>
      <c r="H35" s="7">
        <v>275631992.38</v>
      </c>
      <c r="I35" s="5">
        <v>287776697.79000002</v>
      </c>
      <c r="J35" s="8">
        <f t="shared" si="3"/>
        <v>3651524695.9129996</v>
      </c>
      <c r="K35" s="6">
        <v>8564692.3599999994</v>
      </c>
      <c r="L35" s="8">
        <v>1166346800.4531</v>
      </c>
      <c r="M35" s="20">
        <v>0</v>
      </c>
      <c r="N35" s="20">
        <f t="shared" si="4"/>
        <v>1166346800.4531</v>
      </c>
      <c r="O35" s="20">
        <f t="shared" si="0"/>
        <v>5424845057.0661001</v>
      </c>
      <c r="P35" s="9">
        <f t="shared" si="1"/>
        <v>4826436188.7261</v>
      </c>
      <c r="Q35" s="1">
        <v>26</v>
      </c>
    </row>
    <row r="36" spans="1:17" ht="18" customHeight="1" x14ac:dyDescent="0.3">
      <c r="A36" s="1">
        <v>27</v>
      </c>
      <c r="B36" s="29" t="s">
        <v>52</v>
      </c>
      <c r="C36" s="24">
        <v>20</v>
      </c>
      <c r="D36" s="5">
        <v>3333317431.6971998</v>
      </c>
      <c r="E36" s="5">
        <v>0</v>
      </c>
      <c r="F36" s="6">
        <f t="shared" si="2"/>
        <v>3333317431.6971998</v>
      </c>
      <c r="G36" s="7">
        <v>75985872.060000002</v>
      </c>
      <c r="H36" s="7">
        <v>0</v>
      </c>
      <c r="I36" s="5">
        <v>1133331119.97</v>
      </c>
      <c r="J36" s="8">
        <f t="shared" si="3"/>
        <v>2124000439.6671999</v>
      </c>
      <c r="K36" s="6">
        <v>6717478.7300000004</v>
      </c>
      <c r="L36" s="8">
        <v>1280363737.4145</v>
      </c>
      <c r="M36" s="20">
        <v>0</v>
      </c>
      <c r="N36" s="20">
        <f t="shared" si="4"/>
        <v>1280363737.4145</v>
      </c>
      <c r="O36" s="20">
        <f t="shared" si="0"/>
        <v>4620398647.8416996</v>
      </c>
      <c r="P36" s="9">
        <f t="shared" si="1"/>
        <v>3411081655.8116999</v>
      </c>
      <c r="Q36" s="1">
        <v>27</v>
      </c>
    </row>
    <row r="37" spans="1:17" ht="18" customHeight="1" x14ac:dyDescent="0.3">
      <c r="A37" s="1">
        <v>28</v>
      </c>
      <c r="B37" s="29" t="s">
        <v>53</v>
      </c>
      <c r="C37" s="24">
        <v>18</v>
      </c>
      <c r="D37" s="5">
        <v>3339921106.8389001</v>
      </c>
      <c r="E37" s="5">
        <v>923810784.30850005</v>
      </c>
      <c r="F37" s="6">
        <f t="shared" si="2"/>
        <v>4263731891.1473999</v>
      </c>
      <c r="G37" s="7">
        <v>76149030.519999996</v>
      </c>
      <c r="H37" s="7">
        <v>307710850.69999999</v>
      </c>
      <c r="I37" s="5">
        <v>362559752.24000001</v>
      </c>
      <c r="J37" s="8">
        <f t="shared" si="3"/>
        <v>3517312257.6873999</v>
      </c>
      <c r="K37" s="6">
        <v>9562000.0999999996</v>
      </c>
      <c r="L37" s="8">
        <v>1113703836.0416999</v>
      </c>
      <c r="M37" s="20">
        <v>0</v>
      </c>
      <c r="N37" s="20">
        <f t="shared" si="4"/>
        <v>1113703836.0416999</v>
      </c>
      <c r="O37" s="20">
        <f t="shared" si="0"/>
        <v>5386997727.2890997</v>
      </c>
      <c r="P37" s="9">
        <f t="shared" si="1"/>
        <v>4640578093.8290997</v>
      </c>
      <c r="Q37" s="1">
        <v>28</v>
      </c>
    </row>
    <row r="38" spans="1:17" ht="18" customHeight="1" x14ac:dyDescent="0.3">
      <c r="A38" s="1">
        <v>29</v>
      </c>
      <c r="B38" s="29" t="s">
        <v>54</v>
      </c>
      <c r="C38" s="24">
        <v>30</v>
      </c>
      <c r="D38" s="5">
        <v>3272211097.5998998</v>
      </c>
      <c r="E38" s="5">
        <v>0</v>
      </c>
      <c r="F38" s="6">
        <f t="shared" si="2"/>
        <v>3272211097.5998998</v>
      </c>
      <c r="G38" s="7">
        <v>97150687.530000001</v>
      </c>
      <c r="H38" s="7">
        <v>945881467</v>
      </c>
      <c r="I38" s="5">
        <v>1375047323.53</v>
      </c>
      <c r="J38" s="8">
        <f t="shared" si="3"/>
        <v>854131619.53989959</v>
      </c>
      <c r="K38" s="6">
        <v>6594333.9900000002</v>
      </c>
      <c r="L38" s="8">
        <v>1102305320.6545999</v>
      </c>
      <c r="M38" s="20">
        <v>0</v>
      </c>
      <c r="N38" s="20">
        <f t="shared" si="4"/>
        <v>1102305320.6545999</v>
      </c>
      <c r="O38" s="20">
        <f t="shared" si="0"/>
        <v>4381110752.2444992</v>
      </c>
      <c r="P38" s="9">
        <f t="shared" si="1"/>
        <v>1963031274.1844995</v>
      </c>
      <c r="Q38" s="1">
        <v>29</v>
      </c>
    </row>
    <row r="39" spans="1:17" ht="18" customHeight="1" x14ac:dyDescent="0.3">
      <c r="A39" s="1">
        <v>30</v>
      </c>
      <c r="B39" s="29" t="s">
        <v>55</v>
      </c>
      <c r="C39" s="24">
        <v>33</v>
      </c>
      <c r="D39" s="5">
        <v>4024176725.7297001</v>
      </c>
      <c r="E39" s="5">
        <v>0</v>
      </c>
      <c r="F39" s="6">
        <f t="shared" si="2"/>
        <v>4024176725.7297001</v>
      </c>
      <c r="G39" s="7">
        <v>125101279.56</v>
      </c>
      <c r="H39" s="7">
        <v>99912935</v>
      </c>
      <c r="I39" s="5">
        <v>795525774.07000005</v>
      </c>
      <c r="J39" s="8">
        <f t="shared" si="3"/>
        <v>3003636737.0997</v>
      </c>
      <c r="K39" s="6">
        <v>8109735.1600000001</v>
      </c>
      <c r="L39" s="8">
        <v>1846715747.4556</v>
      </c>
      <c r="M39" s="20">
        <v>0</v>
      </c>
      <c r="N39" s="20">
        <f t="shared" si="4"/>
        <v>1846715747.4556</v>
      </c>
      <c r="O39" s="20">
        <f t="shared" si="0"/>
        <v>5879002208.3452997</v>
      </c>
      <c r="P39" s="9">
        <f t="shared" si="1"/>
        <v>4858462219.7152996</v>
      </c>
      <c r="Q39" s="1">
        <v>30</v>
      </c>
    </row>
    <row r="40" spans="1:17" ht="18" customHeight="1" x14ac:dyDescent="0.3">
      <c r="A40" s="1">
        <v>31</v>
      </c>
      <c r="B40" s="29" t="s">
        <v>56</v>
      </c>
      <c r="C40" s="24">
        <v>17</v>
      </c>
      <c r="D40" s="5">
        <v>3746641143.9214001</v>
      </c>
      <c r="E40" s="5">
        <v>0</v>
      </c>
      <c r="F40" s="6">
        <f t="shared" si="2"/>
        <v>3746641143.9214001</v>
      </c>
      <c r="G40" s="7">
        <v>23038723.309999999</v>
      </c>
      <c r="H40" s="7">
        <v>400864283.55500001</v>
      </c>
      <c r="I40" s="5">
        <v>519359488.18000001</v>
      </c>
      <c r="J40" s="8">
        <f t="shared" si="3"/>
        <v>2803378648.8764005</v>
      </c>
      <c r="K40" s="6">
        <v>7550430.6799999997</v>
      </c>
      <c r="L40" s="8">
        <v>1086348698.5734</v>
      </c>
      <c r="M40" s="20">
        <v>0</v>
      </c>
      <c r="N40" s="20">
        <f t="shared" si="4"/>
        <v>1086348698.5734</v>
      </c>
      <c r="O40" s="20">
        <f t="shared" si="0"/>
        <v>4840540273.1747999</v>
      </c>
      <c r="P40" s="9">
        <f t="shared" si="1"/>
        <v>3897277778.1298003</v>
      </c>
      <c r="Q40" s="1">
        <v>31</v>
      </c>
    </row>
    <row r="41" spans="1:17" ht="18" customHeight="1" x14ac:dyDescent="0.3">
      <c r="A41" s="1">
        <v>32</v>
      </c>
      <c r="B41" s="29" t="s">
        <v>57</v>
      </c>
      <c r="C41" s="24">
        <v>23</v>
      </c>
      <c r="D41" s="5">
        <v>3869393758.8044</v>
      </c>
      <c r="E41" s="5">
        <v>7616773768.757</v>
      </c>
      <c r="F41" s="6">
        <f t="shared" si="2"/>
        <v>11486167527.561399</v>
      </c>
      <c r="G41" s="7">
        <v>277644002.13999999</v>
      </c>
      <c r="H41" s="7">
        <v>0</v>
      </c>
      <c r="I41" s="5">
        <v>523282937.88</v>
      </c>
      <c r="J41" s="8">
        <f t="shared" si="3"/>
        <v>10685240587.541401</v>
      </c>
      <c r="K41" s="6">
        <v>28321168.260000002</v>
      </c>
      <c r="L41" s="8">
        <v>1631188510.4198</v>
      </c>
      <c r="M41" s="20">
        <v>0</v>
      </c>
      <c r="N41" s="20">
        <f t="shared" si="4"/>
        <v>1631188510.4198</v>
      </c>
      <c r="O41" s="20">
        <f t="shared" si="0"/>
        <v>13145677206.241199</v>
      </c>
      <c r="P41" s="9">
        <f t="shared" si="1"/>
        <v>12344750266.221201</v>
      </c>
      <c r="Q41" s="1">
        <v>32</v>
      </c>
    </row>
    <row r="42" spans="1:17" ht="18" customHeight="1" x14ac:dyDescent="0.3">
      <c r="A42" s="1">
        <v>33</v>
      </c>
      <c r="B42" s="29" t="s">
        <v>58</v>
      </c>
      <c r="C42" s="24">
        <v>23</v>
      </c>
      <c r="D42" s="5">
        <v>3954169147.414</v>
      </c>
      <c r="E42" s="5">
        <v>0</v>
      </c>
      <c r="F42" s="6">
        <f t="shared" si="2"/>
        <v>3954169147.414</v>
      </c>
      <c r="G42" s="7">
        <v>35530162.539999999</v>
      </c>
      <c r="H42" s="7">
        <v>0</v>
      </c>
      <c r="I42" s="5">
        <v>276184462.77999997</v>
      </c>
      <c r="J42" s="8">
        <f t="shared" si="3"/>
        <v>3642454522.0939999</v>
      </c>
      <c r="K42" s="6">
        <v>7968652.1600000001</v>
      </c>
      <c r="L42" s="8">
        <v>1131693791.8085001</v>
      </c>
      <c r="M42" s="20">
        <v>0</v>
      </c>
      <c r="N42" s="20">
        <f t="shared" si="4"/>
        <v>1131693791.8085001</v>
      </c>
      <c r="O42" s="20">
        <f t="shared" si="0"/>
        <v>5093831591.3824997</v>
      </c>
      <c r="P42" s="9">
        <f t="shared" si="1"/>
        <v>4782116966.0625</v>
      </c>
      <c r="Q42" s="1">
        <v>33</v>
      </c>
    </row>
    <row r="43" spans="1:17" ht="18" customHeight="1" x14ac:dyDescent="0.3">
      <c r="A43" s="1">
        <v>34</v>
      </c>
      <c r="B43" s="29" t="s">
        <v>59</v>
      </c>
      <c r="C43" s="24">
        <v>16</v>
      </c>
      <c r="D43" s="5">
        <v>3456109043.6461</v>
      </c>
      <c r="E43" s="5">
        <v>0</v>
      </c>
      <c r="F43" s="6">
        <f t="shared" si="2"/>
        <v>3456109043.6461</v>
      </c>
      <c r="G43" s="7">
        <v>17020078.039999999</v>
      </c>
      <c r="H43" s="7">
        <v>0</v>
      </c>
      <c r="I43" s="5">
        <v>400446719.68000001</v>
      </c>
      <c r="J43" s="8">
        <f t="shared" si="3"/>
        <v>3038642245.9261003</v>
      </c>
      <c r="K43" s="6">
        <v>6964934.9299999997</v>
      </c>
      <c r="L43" s="8">
        <v>978967146.53349996</v>
      </c>
      <c r="M43" s="20">
        <v>0</v>
      </c>
      <c r="N43" s="20">
        <f t="shared" si="4"/>
        <v>978967146.53349996</v>
      </c>
      <c r="O43" s="20">
        <f t="shared" si="0"/>
        <v>4442041125.1096001</v>
      </c>
      <c r="P43" s="9">
        <f t="shared" si="1"/>
        <v>4024574327.3895998</v>
      </c>
      <c r="Q43" s="1">
        <v>34</v>
      </c>
    </row>
    <row r="44" spans="1:17" ht="18" customHeight="1" x14ac:dyDescent="0.3">
      <c r="A44" s="1">
        <v>35</v>
      </c>
      <c r="B44" s="29" t="s">
        <v>60</v>
      </c>
      <c r="C44" s="24">
        <v>17</v>
      </c>
      <c r="D44" s="5">
        <v>3562804765.0468001</v>
      </c>
      <c r="E44" s="5">
        <v>0</v>
      </c>
      <c r="F44" s="6">
        <f t="shared" si="2"/>
        <v>3562804765.0468001</v>
      </c>
      <c r="G44" s="7">
        <v>31943044.920000002</v>
      </c>
      <c r="H44" s="7">
        <v>0</v>
      </c>
      <c r="I44" s="5">
        <v>89972595.590000004</v>
      </c>
      <c r="J44" s="8">
        <f t="shared" si="3"/>
        <v>3440889124.5367999</v>
      </c>
      <c r="K44" s="6">
        <v>7179953.8200000003</v>
      </c>
      <c r="L44" s="8">
        <v>993054304.10459995</v>
      </c>
      <c r="M44" s="20">
        <v>0</v>
      </c>
      <c r="N44" s="20">
        <f t="shared" si="4"/>
        <v>993054304.10459995</v>
      </c>
      <c r="O44" s="20">
        <f t="shared" si="0"/>
        <v>4563039022.9714003</v>
      </c>
      <c r="P44" s="9">
        <f t="shared" si="1"/>
        <v>4441123382.4614</v>
      </c>
      <c r="Q44" s="1">
        <v>35</v>
      </c>
    </row>
    <row r="45" spans="1:17" ht="18" customHeight="1" thickBot="1" x14ac:dyDescent="0.35">
      <c r="A45" s="1">
        <v>36</v>
      </c>
      <c r="B45" s="29" t="s">
        <v>61</v>
      </c>
      <c r="C45" s="24">
        <v>14</v>
      </c>
      <c r="D45" s="5">
        <v>3570392498.8764</v>
      </c>
      <c r="E45" s="5">
        <v>0</v>
      </c>
      <c r="F45" s="6">
        <f t="shared" si="2"/>
        <v>3570392498.8764</v>
      </c>
      <c r="G45" s="7">
        <v>26330741.670000002</v>
      </c>
      <c r="H45" s="7">
        <v>488822936.86000001</v>
      </c>
      <c r="I45" s="5">
        <v>518487915.94999999</v>
      </c>
      <c r="J45" s="8">
        <f t="shared" si="3"/>
        <v>2536750904.3964</v>
      </c>
      <c r="K45" s="6">
        <v>7195245.0300000003</v>
      </c>
      <c r="L45" s="8">
        <v>1074701645.4563999</v>
      </c>
      <c r="M45" s="20">
        <v>0</v>
      </c>
      <c r="N45" s="20">
        <f t="shared" si="4"/>
        <v>1074701645.4563999</v>
      </c>
      <c r="O45" s="20">
        <f t="shared" si="0"/>
        <v>4652289389.3628006</v>
      </c>
      <c r="P45" s="9">
        <f t="shared" si="1"/>
        <v>3618647794.8828001</v>
      </c>
      <c r="Q45" s="1">
        <v>36</v>
      </c>
    </row>
    <row r="46" spans="1:17" ht="18" customHeight="1" thickTop="1" thickBot="1" x14ac:dyDescent="0.4">
      <c r="A46" s="1"/>
      <c r="B46" s="127" t="s">
        <v>881</v>
      </c>
      <c r="C46" s="128"/>
      <c r="D46" s="10">
        <f>SUM(D10:D45)</f>
        <v>136054621541.66753</v>
      </c>
      <c r="E46" s="10">
        <f t="shared" ref="E46:P46" si="5">SUM(E10:E45)</f>
        <v>40319924734.087799</v>
      </c>
      <c r="F46" s="10">
        <f t="shared" si="5"/>
        <v>176374546275.75531</v>
      </c>
      <c r="G46" s="10">
        <f t="shared" si="5"/>
        <v>3140683211.29</v>
      </c>
      <c r="H46" s="10">
        <f t="shared" si="5"/>
        <v>6858821848.9349995</v>
      </c>
      <c r="I46" s="10">
        <f>SUM(I10:I45)</f>
        <v>17854972172.0522</v>
      </c>
      <c r="J46" s="10">
        <f t="shared" si="5"/>
        <v>148520069043.47809</v>
      </c>
      <c r="K46" s="10">
        <f>SUM(K10:K45)</f>
        <v>389833740.24000013</v>
      </c>
      <c r="L46" s="10">
        <f t="shared" si="5"/>
        <v>51276734813.860313</v>
      </c>
      <c r="M46" s="10">
        <f t="shared" ref="M46" si="6">SUM(M10:M45)</f>
        <v>1000000000</v>
      </c>
      <c r="N46" s="10">
        <f t="shared" ref="N46" si="7">SUM(N10:N45)</f>
        <v>50276734813.860313</v>
      </c>
      <c r="O46" s="10">
        <f t="shared" si="5"/>
        <v>228041114829.85565</v>
      </c>
      <c r="P46" s="10">
        <f t="shared" si="5"/>
        <v>199186637597.5784</v>
      </c>
    </row>
    <row r="47" spans="1:17" ht="13" thickTop="1" x14ac:dyDescent="0.25">
      <c r="B47" t="s">
        <v>17</v>
      </c>
      <c r="I47" s="30"/>
      <c r="J47" s="30"/>
      <c r="K47" s="31"/>
      <c r="L47" s="32"/>
      <c r="M47" s="32"/>
      <c r="N47" s="32"/>
    </row>
    <row r="48" spans="1:17" ht="13" x14ac:dyDescent="0.3">
      <c r="B48" t="s">
        <v>18</v>
      </c>
      <c r="I48" s="31"/>
      <c r="J48" s="30"/>
    </row>
    <row r="49" spans="1:16" ht="13" x14ac:dyDescent="0.3">
      <c r="C49" s="21" t="s">
        <v>24</v>
      </c>
      <c r="O49" s="30"/>
      <c r="P49" s="31"/>
    </row>
    <row r="50" spans="1:16" ht="13" x14ac:dyDescent="0.3">
      <c r="C50" s="21"/>
      <c r="E50" s="30"/>
    </row>
    <row r="51" spans="1:16" x14ac:dyDescent="0.25">
      <c r="J51" s="34"/>
      <c r="P51" s="31"/>
    </row>
    <row r="53" spans="1:16" ht="20" x14ac:dyDescent="0.4">
      <c r="A53" s="26" t="s">
        <v>22</v>
      </c>
    </row>
  </sheetData>
  <mergeCells count="19">
    <mergeCell ref="Q7:Q8"/>
    <mergeCell ref="D5:P5"/>
    <mergeCell ref="J7:J8"/>
    <mergeCell ref="L7:L8"/>
    <mergeCell ref="O7:O8"/>
    <mergeCell ref="P7:P8"/>
    <mergeCell ref="M7:M8"/>
    <mergeCell ref="N7:N8"/>
    <mergeCell ref="A2:P2"/>
    <mergeCell ref="B46:C46"/>
    <mergeCell ref="G7:I7"/>
    <mergeCell ref="F7:F8"/>
    <mergeCell ref="E7:E8"/>
    <mergeCell ref="D7:D8"/>
    <mergeCell ref="C7:C8"/>
    <mergeCell ref="B7:B8"/>
    <mergeCell ref="K7:K8"/>
    <mergeCell ref="A4:P4"/>
    <mergeCell ref="A7:A8"/>
  </mergeCells>
  <phoneticPr fontId="3" type="noConversion"/>
  <pageMargins left="0.4" right="0.34" top="0.45" bottom="0.17" header="0.51" footer="0.17"/>
  <pageSetup scale="44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S414"/>
  <sheetViews>
    <sheetView topLeftCell="B4" workbookViewId="0">
      <pane xSplit="3" ySplit="3" topLeftCell="M407" activePane="bottomRight" state="frozen"/>
      <selection activeCell="B4" sqref="B4"/>
      <selection pane="topRight" activeCell="E4" sqref="E4"/>
      <selection pane="bottomLeft" activeCell="B7" sqref="B7"/>
      <selection pane="bottomRight" activeCell="S413" sqref="S413"/>
    </sheetView>
  </sheetViews>
  <sheetFormatPr defaultRowHeight="12.5" x14ac:dyDescent="0.25"/>
  <cols>
    <col min="1" max="1" width="9.26953125" bestFit="1" customWidth="1"/>
    <col min="2" max="2" width="13.81640625" bestFit="1" customWidth="1"/>
    <col min="3" max="3" width="6.1796875" customWidth="1"/>
    <col min="4" max="4" width="23.81640625" bestFit="1" customWidth="1"/>
    <col min="5" max="6" width="17.1796875" customWidth="1"/>
    <col min="7" max="7" width="19.81640625" customWidth="1"/>
    <col min="8" max="8" width="18.453125" customWidth="1"/>
    <col min="9" max="9" width="19.7265625" bestFit="1" customWidth="1"/>
    <col min="10" max="10" width="0.7265625" customWidth="1"/>
    <col min="11" max="11" width="4.7265625" style="17" customWidth="1"/>
    <col min="12" max="12" width="13" customWidth="1"/>
    <col min="13" max="13" width="9.453125" bestFit="1" customWidth="1"/>
    <col min="14" max="14" width="22.26953125" customWidth="1"/>
    <col min="15" max="16" width="18.7265625" customWidth="1"/>
    <col min="17" max="17" width="21.81640625" customWidth="1"/>
    <col min="18" max="18" width="18.7265625" customWidth="1"/>
    <col min="19" max="19" width="22.1796875" bestFit="1" customWidth="1"/>
  </cols>
  <sheetData>
    <row r="1" spans="1:19" ht="25" x14ac:dyDescent="0.5">
      <c r="A1" s="126" t="s">
        <v>21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</row>
    <row r="2" spans="1:19" ht="25" hidden="1" x14ac:dyDescent="0.5">
      <c r="A2" s="27"/>
      <c r="B2" s="27"/>
      <c r="C2" s="27"/>
      <c r="D2" s="27"/>
      <c r="E2" s="27"/>
      <c r="F2" s="47"/>
      <c r="G2" s="27"/>
      <c r="H2" s="27"/>
      <c r="I2" s="27"/>
      <c r="J2" s="27"/>
      <c r="K2" s="27"/>
      <c r="L2" s="27"/>
      <c r="M2" s="27"/>
      <c r="N2" s="27"/>
      <c r="O2" s="27"/>
      <c r="P2" s="47"/>
      <c r="Q2" s="27"/>
      <c r="R2" s="27"/>
      <c r="S2" s="27"/>
    </row>
    <row r="3" spans="1:19" ht="17.5" x14ac:dyDescent="0.35">
      <c r="J3" s="23" t="s">
        <v>14</v>
      </c>
    </row>
    <row r="4" spans="1:19" ht="45" customHeight="1" x14ac:dyDescent="0.4">
      <c r="B4" s="138" t="s">
        <v>922</v>
      </c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</row>
    <row r="5" spans="1:19" x14ac:dyDescent="0.25">
      <c r="J5" s="17">
        <v>0</v>
      </c>
    </row>
    <row r="6" spans="1:19" ht="91.5" customHeight="1" x14ac:dyDescent="0.3">
      <c r="A6" s="13" t="s">
        <v>0</v>
      </c>
      <c r="B6" s="3" t="s">
        <v>7</v>
      </c>
      <c r="C6" s="3" t="s">
        <v>0</v>
      </c>
      <c r="D6" s="3" t="s">
        <v>8</v>
      </c>
      <c r="E6" s="3" t="s">
        <v>4</v>
      </c>
      <c r="F6" s="3" t="s">
        <v>882</v>
      </c>
      <c r="G6" s="3" t="s">
        <v>25</v>
      </c>
      <c r="H6" s="3" t="s">
        <v>9</v>
      </c>
      <c r="I6" s="3" t="s">
        <v>15</v>
      </c>
      <c r="J6" s="11"/>
      <c r="K6" s="18"/>
      <c r="L6" s="3" t="s">
        <v>7</v>
      </c>
      <c r="M6" s="3" t="s">
        <v>0</v>
      </c>
      <c r="N6" s="3" t="s">
        <v>8</v>
      </c>
      <c r="O6" s="3" t="s">
        <v>4</v>
      </c>
      <c r="P6" s="3" t="s">
        <v>882</v>
      </c>
      <c r="Q6" s="3" t="s">
        <v>25</v>
      </c>
      <c r="R6" s="3" t="s">
        <v>9</v>
      </c>
      <c r="S6" s="3" t="s">
        <v>15</v>
      </c>
    </row>
    <row r="7" spans="1:19" ht="15" x14ac:dyDescent="0.3">
      <c r="A7" s="1"/>
      <c r="B7" s="1"/>
      <c r="C7" s="1"/>
      <c r="D7" s="1"/>
      <c r="E7" s="77" t="s">
        <v>906</v>
      </c>
      <c r="F7" s="77" t="s">
        <v>906</v>
      </c>
      <c r="G7" s="77" t="s">
        <v>906</v>
      </c>
      <c r="H7" s="77" t="s">
        <v>906</v>
      </c>
      <c r="I7" s="77" t="s">
        <v>906</v>
      </c>
      <c r="J7" s="11"/>
      <c r="K7" s="18"/>
      <c r="L7" s="4"/>
      <c r="M7" s="4"/>
      <c r="N7" s="4"/>
      <c r="O7" s="77" t="s">
        <v>906</v>
      </c>
      <c r="P7" s="77" t="s">
        <v>906</v>
      </c>
      <c r="Q7" s="77" t="s">
        <v>906</v>
      </c>
      <c r="R7" s="77" t="s">
        <v>906</v>
      </c>
      <c r="S7" s="118" t="s">
        <v>906</v>
      </c>
    </row>
    <row r="8" spans="1:19" ht="25" customHeight="1" x14ac:dyDescent="0.25">
      <c r="A8" s="143">
        <v>1</v>
      </c>
      <c r="B8" s="139" t="s">
        <v>26</v>
      </c>
      <c r="C8" s="1">
        <v>1</v>
      </c>
      <c r="D8" s="5" t="s">
        <v>65</v>
      </c>
      <c r="E8" s="5">
        <v>111537924.428</v>
      </c>
      <c r="F8" s="5">
        <v>0</v>
      </c>
      <c r="G8" s="5">
        <v>224777.16279999999</v>
      </c>
      <c r="H8" s="5">
        <v>31899591.9813</v>
      </c>
      <c r="I8" s="6">
        <f>E8+F8+G8+H8</f>
        <v>143662293.57210001</v>
      </c>
      <c r="J8" s="11"/>
      <c r="K8" s="142">
        <v>19</v>
      </c>
      <c r="L8" s="139" t="s">
        <v>44</v>
      </c>
      <c r="M8" s="12">
        <v>26</v>
      </c>
      <c r="N8" s="5" t="s">
        <v>446</v>
      </c>
      <c r="O8" s="5">
        <v>118077667.44840001</v>
      </c>
      <c r="P8" s="5">
        <v>0</v>
      </c>
      <c r="Q8" s="5">
        <v>237956.40109999999</v>
      </c>
      <c r="R8" s="5">
        <v>33851459.795900002</v>
      </c>
      <c r="S8" s="6">
        <f>O8+P8+Q8+R8</f>
        <v>152167083.64539999</v>
      </c>
    </row>
    <row r="9" spans="1:19" ht="25" customHeight="1" x14ac:dyDescent="0.25">
      <c r="A9" s="143"/>
      <c r="B9" s="140"/>
      <c r="C9" s="1">
        <v>2</v>
      </c>
      <c r="D9" s="5" t="s">
        <v>66</v>
      </c>
      <c r="E9" s="5">
        <v>186086496.77079999</v>
      </c>
      <c r="F9" s="5">
        <v>0</v>
      </c>
      <c r="G9" s="5">
        <v>375011.4143</v>
      </c>
      <c r="H9" s="5">
        <v>56237360.870899998</v>
      </c>
      <c r="I9" s="6">
        <f t="shared" ref="I9:I72" si="0">E9+F9+G9+H9</f>
        <v>242698869.05599999</v>
      </c>
      <c r="J9" s="11"/>
      <c r="K9" s="142"/>
      <c r="L9" s="140"/>
      <c r="M9" s="12">
        <v>27</v>
      </c>
      <c r="N9" s="5" t="s">
        <v>447</v>
      </c>
      <c r="O9" s="5">
        <v>115637438.6749</v>
      </c>
      <c r="P9" s="5">
        <v>0</v>
      </c>
      <c r="Q9" s="5">
        <v>233038.72219999999</v>
      </c>
      <c r="R9" s="5">
        <v>36434987.923600003</v>
      </c>
      <c r="S9" s="6">
        <f t="shared" ref="S9:S72" si="1">O9+P9+Q9+R9</f>
        <v>152305465.32069999</v>
      </c>
    </row>
    <row r="10" spans="1:19" ht="25" customHeight="1" x14ac:dyDescent="0.25">
      <c r="A10" s="143"/>
      <c r="B10" s="140"/>
      <c r="C10" s="1">
        <v>3</v>
      </c>
      <c r="D10" s="5" t="s">
        <v>67</v>
      </c>
      <c r="E10" s="5">
        <v>130932338.57529999</v>
      </c>
      <c r="F10" s="5">
        <v>0</v>
      </c>
      <c r="G10" s="5">
        <v>263861.8187</v>
      </c>
      <c r="H10" s="5">
        <v>36724465.194499999</v>
      </c>
      <c r="I10" s="6">
        <f t="shared" si="0"/>
        <v>167920665.58849999</v>
      </c>
      <c r="J10" s="11"/>
      <c r="K10" s="142"/>
      <c r="L10" s="140"/>
      <c r="M10" s="12">
        <v>28</v>
      </c>
      <c r="N10" s="5" t="s">
        <v>448</v>
      </c>
      <c r="O10" s="5">
        <v>115742116.28479999</v>
      </c>
      <c r="P10" s="5">
        <v>0</v>
      </c>
      <c r="Q10" s="5">
        <v>233249.6741</v>
      </c>
      <c r="R10" s="5">
        <v>35821243.249200001</v>
      </c>
      <c r="S10" s="6">
        <f t="shared" si="1"/>
        <v>151796609.20809999</v>
      </c>
    </row>
    <row r="11" spans="1:19" ht="25" customHeight="1" x14ac:dyDescent="0.25">
      <c r="A11" s="143"/>
      <c r="B11" s="140"/>
      <c r="C11" s="1">
        <v>4</v>
      </c>
      <c r="D11" s="5" t="s">
        <v>68</v>
      </c>
      <c r="E11" s="5">
        <v>133405872.2685</v>
      </c>
      <c r="F11" s="5">
        <v>0</v>
      </c>
      <c r="G11" s="5">
        <v>268846.61540000001</v>
      </c>
      <c r="H11" s="5">
        <v>38409608.976800002</v>
      </c>
      <c r="I11" s="6">
        <f t="shared" si="0"/>
        <v>172084327.86070001</v>
      </c>
      <c r="J11" s="11"/>
      <c r="K11" s="142"/>
      <c r="L11" s="140"/>
      <c r="M11" s="12">
        <v>29</v>
      </c>
      <c r="N11" s="5" t="s">
        <v>449</v>
      </c>
      <c r="O11" s="5">
        <v>137173615.35589999</v>
      </c>
      <c r="P11" s="5">
        <v>0</v>
      </c>
      <c r="Q11" s="5">
        <v>276439.57189999998</v>
      </c>
      <c r="R11" s="5">
        <v>42419960.120499998</v>
      </c>
      <c r="S11" s="6">
        <f t="shared" si="1"/>
        <v>179870015.0483</v>
      </c>
    </row>
    <row r="12" spans="1:19" ht="25" customHeight="1" x14ac:dyDescent="0.25">
      <c r="A12" s="143"/>
      <c r="B12" s="140"/>
      <c r="C12" s="1">
        <v>5</v>
      </c>
      <c r="D12" s="5" t="s">
        <v>69</v>
      </c>
      <c r="E12" s="5">
        <v>121425471.4479</v>
      </c>
      <c r="F12" s="5">
        <v>0</v>
      </c>
      <c r="G12" s="5">
        <v>244703.07399999999</v>
      </c>
      <c r="H12" s="5">
        <v>34246330.674699999</v>
      </c>
      <c r="I12" s="6">
        <f t="shared" si="0"/>
        <v>155916505.19659999</v>
      </c>
      <c r="J12" s="11"/>
      <c r="K12" s="142"/>
      <c r="L12" s="140"/>
      <c r="M12" s="12">
        <v>30</v>
      </c>
      <c r="N12" s="5" t="s">
        <v>450</v>
      </c>
      <c r="O12" s="5">
        <v>138246721.48980001</v>
      </c>
      <c r="P12" s="5">
        <v>0</v>
      </c>
      <c r="Q12" s="5">
        <v>278602.15250000003</v>
      </c>
      <c r="R12" s="5">
        <v>41757980.5612</v>
      </c>
      <c r="S12" s="6">
        <f t="shared" si="1"/>
        <v>180283304.2035</v>
      </c>
    </row>
    <row r="13" spans="1:19" ht="25" customHeight="1" x14ac:dyDescent="0.25">
      <c r="A13" s="143"/>
      <c r="B13" s="140"/>
      <c r="C13" s="1">
        <v>6</v>
      </c>
      <c r="D13" s="5" t="s">
        <v>70</v>
      </c>
      <c r="E13" s="5">
        <v>125401125.9904</v>
      </c>
      <c r="F13" s="5">
        <v>0</v>
      </c>
      <c r="G13" s="5">
        <v>252715.0246</v>
      </c>
      <c r="H13" s="5">
        <v>35457280.150899999</v>
      </c>
      <c r="I13" s="6">
        <f t="shared" si="0"/>
        <v>161111121.16589999</v>
      </c>
      <c r="J13" s="11"/>
      <c r="K13" s="142"/>
      <c r="L13" s="140"/>
      <c r="M13" s="12">
        <v>31</v>
      </c>
      <c r="N13" s="5" t="s">
        <v>50</v>
      </c>
      <c r="O13" s="5">
        <v>239024917.73050001</v>
      </c>
      <c r="P13" s="5">
        <v>0</v>
      </c>
      <c r="Q13" s="5">
        <v>481695.73830000003</v>
      </c>
      <c r="R13" s="5">
        <v>71212416.791600004</v>
      </c>
      <c r="S13" s="6">
        <f t="shared" si="1"/>
        <v>310719030.2604</v>
      </c>
    </row>
    <row r="14" spans="1:19" ht="25" customHeight="1" x14ac:dyDescent="0.25">
      <c r="A14" s="143"/>
      <c r="B14" s="140"/>
      <c r="C14" s="1">
        <v>7</v>
      </c>
      <c r="D14" s="5" t="s">
        <v>71</v>
      </c>
      <c r="E14" s="5">
        <v>121672680.331</v>
      </c>
      <c r="F14" s="5">
        <v>0</v>
      </c>
      <c r="G14" s="5">
        <v>245201.26250000001</v>
      </c>
      <c r="H14" s="5">
        <v>33997771.005199999</v>
      </c>
      <c r="I14" s="6">
        <f t="shared" si="0"/>
        <v>155915652.59869999</v>
      </c>
      <c r="J14" s="11"/>
      <c r="K14" s="142"/>
      <c r="L14" s="140"/>
      <c r="M14" s="12">
        <v>32</v>
      </c>
      <c r="N14" s="5" t="s">
        <v>451</v>
      </c>
      <c r="O14" s="5">
        <v>119722303.5742</v>
      </c>
      <c r="P14" s="5">
        <v>0</v>
      </c>
      <c r="Q14" s="5">
        <v>241270.75940000001</v>
      </c>
      <c r="R14" s="5">
        <v>36499454.962700002</v>
      </c>
      <c r="S14" s="6">
        <f t="shared" si="1"/>
        <v>156463029.29629999</v>
      </c>
    </row>
    <row r="15" spans="1:19" ht="25" customHeight="1" x14ac:dyDescent="0.25">
      <c r="A15" s="143"/>
      <c r="B15" s="140"/>
      <c r="C15" s="1">
        <v>8</v>
      </c>
      <c r="D15" s="5" t="s">
        <v>72</v>
      </c>
      <c r="E15" s="5">
        <v>118638450.33239999</v>
      </c>
      <c r="F15" s="5">
        <v>0</v>
      </c>
      <c r="G15" s="5">
        <v>239086.52059999999</v>
      </c>
      <c r="H15" s="5">
        <v>32434560.703600001</v>
      </c>
      <c r="I15" s="6">
        <f t="shared" si="0"/>
        <v>151312097.5566</v>
      </c>
      <c r="J15" s="11"/>
      <c r="K15" s="142"/>
      <c r="L15" s="140"/>
      <c r="M15" s="12">
        <v>33</v>
      </c>
      <c r="N15" s="5" t="s">
        <v>452</v>
      </c>
      <c r="O15" s="5">
        <v>118485697.6728</v>
      </c>
      <c r="P15" s="5">
        <v>0</v>
      </c>
      <c r="Q15" s="5">
        <v>238778.68530000001</v>
      </c>
      <c r="R15" s="5">
        <v>33372341.992800001</v>
      </c>
      <c r="S15" s="6">
        <f t="shared" si="1"/>
        <v>152096818.35089999</v>
      </c>
    </row>
    <row r="16" spans="1:19" ht="25" customHeight="1" x14ac:dyDescent="0.25">
      <c r="A16" s="143"/>
      <c r="B16" s="140"/>
      <c r="C16" s="1">
        <v>9</v>
      </c>
      <c r="D16" s="5" t="s">
        <v>73</v>
      </c>
      <c r="E16" s="5">
        <v>127993993.1522</v>
      </c>
      <c r="F16" s="5">
        <v>0</v>
      </c>
      <c r="G16" s="5">
        <v>257940.30859999999</v>
      </c>
      <c r="H16" s="5">
        <v>36241500.909400001</v>
      </c>
      <c r="I16" s="6">
        <f t="shared" si="0"/>
        <v>164493434.37019998</v>
      </c>
      <c r="J16" s="11"/>
      <c r="K16" s="142"/>
      <c r="L16" s="140"/>
      <c r="M16" s="12">
        <v>34</v>
      </c>
      <c r="N16" s="5" t="s">
        <v>453</v>
      </c>
      <c r="O16" s="5">
        <v>141830380.9955</v>
      </c>
      <c r="P16" s="5">
        <v>0</v>
      </c>
      <c r="Q16" s="5">
        <v>285824.13390000002</v>
      </c>
      <c r="R16" s="5">
        <v>42830995.191399999</v>
      </c>
      <c r="S16" s="6">
        <f t="shared" si="1"/>
        <v>184947200.32079998</v>
      </c>
    </row>
    <row r="17" spans="1:19" ht="25" customHeight="1" x14ac:dyDescent="0.25">
      <c r="A17" s="143"/>
      <c r="B17" s="140"/>
      <c r="C17" s="1">
        <v>10</v>
      </c>
      <c r="D17" s="5" t="s">
        <v>74</v>
      </c>
      <c r="E17" s="5">
        <v>129888004.5526</v>
      </c>
      <c r="F17" s="5">
        <v>0</v>
      </c>
      <c r="G17" s="5">
        <v>261757.2212</v>
      </c>
      <c r="H17" s="5">
        <v>37588615.8499</v>
      </c>
      <c r="I17" s="6">
        <f t="shared" si="0"/>
        <v>167738377.62369999</v>
      </c>
      <c r="J17" s="11"/>
      <c r="K17" s="142"/>
      <c r="L17" s="140"/>
      <c r="M17" s="12">
        <v>35</v>
      </c>
      <c r="N17" s="5" t="s">
        <v>454</v>
      </c>
      <c r="O17" s="5">
        <v>117023734.77159999</v>
      </c>
      <c r="P17" s="5">
        <v>0</v>
      </c>
      <c r="Q17" s="5">
        <v>235832.45989999999</v>
      </c>
      <c r="R17" s="5">
        <v>36127730.938199997</v>
      </c>
      <c r="S17" s="6">
        <f t="shared" si="1"/>
        <v>153387298.1697</v>
      </c>
    </row>
    <row r="18" spans="1:19" ht="25" customHeight="1" x14ac:dyDescent="0.25">
      <c r="A18" s="143"/>
      <c r="B18" s="140"/>
      <c r="C18" s="1">
        <v>11</v>
      </c>
      <c r="D18" s="5" t="s">
        <v>75</v>
      </c>
      <c r="E18" s="5">
        <v>142042922.53569999</v>
      </c>
      <c r="F18" s="5">
        <v>0</v>
      </c>
      <c r="G18" s="5">
        <v>286252.45890000003</v>
      </c>
      <c r="H18" s="5">
        <v>42489418.618600003</v>
      </c>
      <c r="I18" s="6">
        <f t="shared" si="0"/>
        <v>184818593.61320001</v>
      </c>
      <c r="J18" s="11"/>
      <c r="K18" s="142"/>
      <c r="L18" s="140"/>
      <c r="M18" s="12">
        <v>36</v>
      </c>
      <c r="N18" s="5" t="s">
        <v>455</v>
      </c>
      <c r="O18" s="5">
        <v>148114928.833</v>
      </c>
      <c r="P18" s="5">
        <v>0</v>
      </c>
      <c r="Q18" s="5">
        <v>298489.08919999999</v>
      </c>
      <c r="R18" s="5">
        <v>44824934.551899999</v>
      </c>
      <c r="S18" s="6">
        <f t="shared" si="1"/>
        <v>193238352.47409999</v>
      </c>
    </row>
    <row r="19" spans="1:19" ht="25" customHeight="1" x14ac:dyDescent="0.25">
      <c r="A19" s="143"/>
      <c r="B19" s="140"/>
      <c r="C19" s="1">
        <v>12</v>
      </c>
      <c r="D19" s="5" t="s">
        <v>76</v>
      </c>
      <c r="E19" s="5">
        <v>136762083.64390001</v>
      </c>
      <c r="F19" s="5">
        <v>0</v>
      </c>
      <c r="G19" s="5">
        <v>275610.23129999998</v>
      </c>
      <c r="H19" s="5">
        <v>40526789.6219</v>
      </c>
      <c r="I19" s="6">
        <f t="shared" si="0"/>
        <v>177564483.4971</v>
      </c>
      <c r="J19" s="11"/>
      <c r="K19" s="142"/>
      <c r="L19" s="140"/>
      <c r="M19" s="12">
        <v>37</v>
      </c>
      <c r="N19" s="5" t="s">
        <v>456</v>
      </c>
      <c r="O19" s="5">
        <v>130068652.134</v>
      </c>
      <c r="P19" s="5">
        <v>0</v>
      </c>
      <c r="Q19" s="5">
        <v>262121.27179999999</v>
      </c>
      <c r="R19" s="5">
        <v>40907831.100400001</v>
      </c>
      <c r="S19" s="6">
        <f t="shared" si="1"/>
        <v>171238604.50620002</v>
      </c>
    </row>
    <row r="20" spans="1:19" ht="25" customHeight="1" x14ac:dyDescent="0.25">
      <c r="A20" s="143"/>
      <c r="B20" s="140"/>
      <c r="C20" s="1">
        <v>13</v>
      </c>
      <c r="D20" s="5" t="s">
        <v>77</v>
      </c>
      <c r="E20" s="5">
        <v>104434543.71709999</v>
      </c>
      <c r="F20" s="5">
        <v>0</v>
      </c>
      <c r="G20" s="5">
        <v>210462.05189999999</v>
      </c>
      <c r="H20" s="5">
        <v>29986351.813999999</v>
      </c>
      <c r="I20" s="6">
        <f t="shared" si="0"/>
        <v>134631357.583</v>
      </c>
      <c r="J20" s="11"/>
      <c r="K20" s="142"/>
      <c r="L20" s="140"/>
      <c r="M20" s="12">
        <v>38</v>
      </c>
      <c r="N20" s="5" t="s">
        <v>457</v>
      </c>
      <c r="O20" s="5">
        <v>135252360.38249999</v>
      </c>
      <c r="P20" s="5">
        <v>0</v>
      </c>
      <c r="Q20" s="5">
        <v>272567.75660000002</v>
      </c>
      <c r="R20" s="5">
        <v>42340568.7311</v>
      </c>
      <c r="S20" s="6">
        <f t="shared" si="1"/>
        <v>177865496.87019998</v>
      </c>
    </row>
    <row r="21" spans="1:19" ht="25" customHeight="1" x14ac:dyDescent="0.25">
      <c r="A21" s="143"/>
      <c r="B21" s="140"/>
      <c r="C21" s="1">
        <v>14</v>
      </c>
      <c r="D21" s="5" t="s">
        <v>78</v>
      </c>
      <c r="E21" s="5">
        <v>98676379.059699997</v>
      </c>
      <c r="F21" s="5">
        <v>0</v>
      </c>
      <c r="G21" s="5">
        <v>198857.89199999999</v>
      </c>
      <c r="H21" s="5">
        <v>28159042.055599999</v>
      </c>
      <c r="I21" s="6">
        <f t="shared" si="0"/>
        <v>127034279.0073</v>
      </c>
      <c r="J21" s="11"/>
      <c r="K21" s="142"/>
      <c r="L21" s="140"/>
      <c r="M21" s="12">
        <v>39</v>
      </c>
      <c r="N21" s="5" t="s">
        <v>458</v>
      </c>
      <c r="O21" s="5">
        <v>106477897.0142</v>
      </c>
      <c r="P21" s="5">
        <v>0</v>
      </c>
      <c r="Q21" s="5">
        <v>214579.92619999999</v>
      </c>
      <c r="R21" s="5">
        <v>32829526.4472</v>
      </c>
      <c r="S21" s="6">
        <f t="shared" si="1"/>
        <v>139522003.3876</v>
      </c>
    </row>
    <row r="22" spans="1:19" ht="25" customHeight="1" x14ac:dyDescent="0.25">
      <c r="A22" s="143"/>
      <c r="B22" s="140"/>
      <c r="C22" s="1">
        <v>15</v>
      </c>
      <c r="D22" s="5" t="s">
        <v>79</v>
      </c>
      <c r="E22" s="5">
        <v>102751014.33059999</v>
      </c>
      <c r="F22" s="5">
        <v>0</v>
      </c>
      <c r="G22" s="5">
        <v>207069.31390000001</v>
      </c>
      <c r="H22" s="5">
        <v>30443083.091600001</v>
      </c>
      <c r="I22" s="6">
        <f t="shared" si="0"/>
        <v>133401166.73609999</v>
      </c>
      <c r="J22" s="11"/>
      <c r="K22" s="142"/>
      <c r="L22" s="140"/>
      <c r="M22" s="12">
        <v>40</v>
      </c>
      <c r="N22" s="5" t="s">
        <v>459</v>
      </c>
      <c r="O22" s="5">
        <v>117395662.8054</v>
      </c>
      <c r="P22" s="5">
        <v>0</v>
      </c>
      <c r="Q22" s="5">
        <v>236581.98910000001</v>
      </c>
      <c r="R22" s="5">
        <v>37441150.696000002</v>
      </c>
      <c r="S22" s="6">
        <f t="shared" si="1"/>
        <v>155073395.4905</v>
      </c>
    </row>
    <row r="23" spans="1:19" ht="25" customHeight="1" x14ac:dyDescent="0.25">
      <c r="A23" s="143"/>
      <c r="B23" s="140"/>
      <c r="C23" s="1">
        <v>16</v>
      </c>
      <c r="D23" s="5" t="s">
        <v>80</v>
      </c>
      <c r="E23" s="5">
        <v>153168627.57699999</v>
      </c>
      <c r="F23" s="5">
        <v>0</v>
      </c>
      <c r="G23" s="5">
        <v>308673.57199999999</v>
      </c>
      <c r="H23" s="5">
        <v>40605873.2927</v>
      </c>
      <c r="I23" s="6">
        <f t="shared" si="0"/>
        <v>194083174.44169998</v>
      </c>
      <c r="J23" s="11"/>
      <c r="K23" s="142"/>
      <c r="L23" s="140"/>
      <c r="M23" s="12">
        <v>41</v>
      </c>
      <c r="N23" s="5" t="s">
        <v>460</v>
      </c>
      <c r="O23" s="5">
        <v>144753021.44440001</v>
      </c>
      <c r="P23" s="5">
        <v>0</v>
      </c>
      <c r="Q23" s="5">
        <v>291713.99449999997</v>
      </c>
      <c r="R23" s="5">
        <v>43138713.754699998</v>
      </c>
      <c r="S23" s="6">
        <f t="shared" si="1"/>
        <v>188183449.19360003</v>
      </c>
    </row>
    <row r="24" spans="1:19" ht="25" customHeight="1" x14ac:dyDescent="0.25">
      <c r="A24" s="143"/>
      <c r="B24" s="141"/>
      <c r="C24" s="1">
        <v>17</v>
      </c>
      <c r="D24" s="5" t="s">
        <v>81</v>
      </c>
      <c r="E24" s="5">
        <v>132346679.4436</v>
      </c>
      <c r="F24" s="5">
        <v>0</v>
      </c>
      <c r="G24" s="5">
        <v>266712.07370000001</v>
      </c>
      <c r="H24" s="5">
        <v>34290719.077399999</v>
      </c>
      <c r="I24" s="6">
        <f t="shared" si="0"/>
        <v>166904110.59469998</v>
      </c>
      <c r="J24" s="11"/>
      <c r="K24" s="142"/>
      <c r="L24" s="140"/>
      <c r="M24" s="12">
        <v>42</v>
      </c>
      <c r="N24" s="5" t="s">
        <v>461</v>
      </c>
      <c r="O24" s="5">
        <v>169241134.373</v>
      </c>
      <c r="P24" s="5">
        <v>0</v>
      </c>
      <c r="Q24" s="5">
        <v>341063.74329999997</v>
      </c>
      <c r="R24" s="5">
        <v>53748465.168899998</v>
      </c>
      <c r="S24" s="6">
        <f t="shared" si="1"/>
        <v>223330663.2852</v>
      </c>
    </row>
    <row r="25" spans="1:19" ht="25" customHeight="1" x14ac:dyDescent="0.3">
      <c r="A25" s="1"/>
      <c r="B25" s="129" t="s">
        <v>814</v>
      </c>
      <c r="C25" s="130"/>
      <c r="D25" s="131"/>
      <c r="E25" s="14">
        <f>SUM(E8:E24)</f>
        <v>2177164608.1566997</v>
      </c>
      <c r="F25" s="14">
        <f t="shared" ref="F25:H25" si="2">SUM(F8:F24)</f>
        <v>0</v>
      </c>
      <c r="G25" s="14">
        <f t="shared" si="2"/>
        <v>4387538.0164000001</v>
      </c>
      <c r="H25" s="14">
        <f t="shared" si="2"/>
        <v>619738363.88900006</v>
      </c>
      <c r="I25" s="14">
        <f>SUM(I8:I24)</f>
        <v>2801290510.0620999</v>
      </c>
      <c r="J25" s="11"/>
      <c r="K25" s="142"/>
      <c r="L25" s="140"/>
      <c r="M25" s="12">
        <v>43</v>
      </c>
      <c r="N25" s="5" t="s">
        <v>462</v>
      </c>
      <c r="O25" s="5">
        <v>110447097.97239999</v>
      </c>
      <c r="P25" s="5">
        <v>0</v>
      </c>
      <c r="Q25" s="5">
        <v>222578.8713</v>
      </c>
      <c r="R25" s="5">
        <v>35218422.583700001</v>
      </c>
      <c r="S25" s="6">
        <f t="shared" si="1"/>
        <v>145888099.42739999</v>
      </c>
    </row>
    <row r="26" spans="1:19" ht="25" customHeight="1" x14ac:dyDescent="0.25">
      <c r="A26" s="143">
        <v>2</v>
      </c>
      <c r="B26" s="139" t="s">
        <v>27</v>
      </c>
      <c r="C26" s="1">
        <v>1</v>
      </c>
      <c r="D26" s="5" t="s">
        <v>82</v>
      </c>
      <c r="E26" s="5">
        <v>135725838.3141</v>
      </c>
      <c r="F26" s="5">
        <v>0</v>
      </c>
      <c r="G26" s="5">
        <v>273521.93449999997</v>
      </c>
      <c r="H26" s="5">
        <v>37499705.2808</v>
      </c>
      <c r="I26" s="6">
        <f t="shared" si="0"/>
        <v>173499065.52939999</v>
      </c>
      <c r="J26" s="11"/>
      <c r="K26" s="142"/>
      <c r="L26" s="141"/>
      <c r="M26" s="12">
        <v>44</v>
      </c>
      <c r="N26" s="5" t="s">
        <v>463</v>
      </c>
      <c r="O26" s="5">
        <v>129870412.5777</v>
      </c>
      <c r="P26" s="5">
        <v>0</v>
      </c>
      <c r="Q26" s="5">
        <v>261721.7689</v>
      </c>
      <c r="R26" s="5">
        <v>39557408.185400002</v>
      </c>
      <c r="S26" s="6">
        <f t="shared" si="1"/>
        <v>169689542.53200001</v>
      </c>
    </row>
    <row r="27" spans="1:19" ht="25" customHeight="1" x14ac:dyDescent="0.3">
      <c r="A27" s="143"/>
      <c r="B27" s="140"/>
      <c r="C27" s="1">
        <v>2</v>
      </c>
      <c r="D27" s="5" t="s">
        <v>83</v>
      </c>
      <c r="E27" s="5">
        <v>165809115.97229999</v>
      </c>
      <c r="F27" s="5">
        <v>0</v>
      </c>
      <c r="G27" s="5">
        <v>334147.35710000002</v>
      </c>
      <c r="H27" s="5">
        <v>39579575.0502</v>
      </c>
      <c r="I27" s="6">
        <f t="shared" si="0"/>
        <v>205722838.37959999</v>
      </c>
      <c r="J27" s="11"/>
      <c r="K27" s="25"/>
      <c r="L27" s="129" t="s">
        <v>832</v>
      </c>
      <c r="M27" s="130"/>
      <c r="N27" s="131"/>
      <c r="O27" s="14">
        <f>2552585761.535+3442026511.56</f>
        <v>5994612273.0949993</v>
      </c>
      <c r="P27" s="14">
        <v>0</v>
      </c>
      <c r="Q27" s="14">
        <f>5144106.7095+6936555.05</f>
        <v>12080661.759500001</v>
      </c>
      <c r="R27" s="14">
        <f>780335592.7464+1055226630.08</f>
        <v>1835562222.8264</v>
      </c>
      <c r="S27" s="14">
        <f>3338065460.9909+4504189696.69</f>
        <v>7842255157.6808996</v>
      </c>
    </row>
    <row r="28" spans="1:19" ht="25" customHeight="1" x14ac:dyDescent="0.25">
      <c r="A28" s="143"/>
      <c r="B28" s="140"/>
      <c r="C28" s="1">
        <v>3</v>
      </c>
      <c r="D28" s="5" t="s">
        <v>84</v>
      </c>
      <c r="E28" s="5">
        <v>141186509.75139999</v>
      </c>
      <c r="F28" s="5">
        <v>0</v>
      </c>
      <c r="G28" s="5">
        <v>284526.57030000002</v>
      </c>
      <c r="H28" s="5">
        <v>36256214.566600002</v>
      </c>
      <c r="I28" s="6">
        <f t="shared" si="0"/>
        <v>177727250.8883</v>
      </c>
      <c r="J28" s="11"/>
      <c r="K28" s="144">
        <v>20</v>
      </c>
      <c r="L28" s="139" t="s">
        <v>45</v>
      </c>
      <c r="M28" s="12">
        <v>1</v>
      </c>
      <c r="N28" s="5" t="s">
        <v>464</v>
      </c>
      <c r="O28" s="5">
        <v>131967343.7379</v>
      </c>
      <c r="P28" s="5">
        <v>0</v>
      </c>
      <c r="Q28" s="5">
        <v>265947.61619999999</v>
      </c>
      <c r="R28" s="5">
        <v>34962587.836300001</v>
      </c>
      <c r="S28" s="6">
        <f t="shared" si="1"/>
        <v>167195879.1904</v>
      </c>
    </row>
    <row r="29" spans="1:19" ht="25" customHeight="1" x14ac:dyDescent="0.25">
      <c r="A29" s="143"/>
      <c r="B29" s="140"/>
      <c r="C29" s="1">
        <v>4</v>
      </c>
      <c r="D29" s="5" t="s">
        <v>85</v>
      </c>
      <c r="E29" s="5">
        <v>123610823.5844</v>
      </c>
      <c r="F29" s="5">
        <v>0</v>
      </c>
      <c r="G29" s="5">
        <v>249107.11189999999</v>
      </c>
      <c r="H29" s="5">
        <v>33633529.251599997</v>
      </c>
      <c r="I29" s="6">
        <f t="shared" si="0"/>
        <v>157493459.9479</v>
      </c>
      <c r="J29" s="11"/>
      <c r="K29" s="145"/>
      <c r="L29" s="140"/>
      <c r="M29" s="12">
        <v>2</v>
      </c>
      <c r="N29" s="5" t="s">
        <v>465</v>
      </c>
      <c r="O29" s="5">
        <v>135984610.9084</v>
      </c>
      <c r="P29" s="5">
        <v>0</v>
      </c>
      <c r="Q29" s="5">
        <v>274043.42680000002</v>
      </c>
      <c r="R29" s="5">
        <v>37670818.911899999</v>
      </c>
      <c r="S29" s="6">
        <f t="shared" si="1"/>
        <v>173929473.2471</v>
      </c>
    </row>
    <row r="30" spans="1:19" ht="25" customHeight="1" x14ac:dyDescent="0.25">
      <c r="A30" s="143"/>
      <c r="B30" s="140"/>
      <c r="C30" s="1">
        <v>5</v>
      </c>
      <c r="D30" s="5" t="s">
        <v>86</v>
      </c>
      <c r="E30" s="5">
        <v>122317339.4982</v>
      </c>
      <c r="F30" s="5">
        <v>0</v>
      </c>
      <c r="G30" s="5">
        <v>246500.41390000001</v>
      </c>
      <c r="H30" s="5">
        <v>34897790.968900003</v>
      </c>
      <c r="I30" s="6">
        <f t="shared" si="0"/>
        <v>157461630.88100001</v>
      </c>
      <c r="J30" s="11"/>
      <c r="K30" s="145"/>
      <c r="L30" s="140"/>
      <c r="M30" s="12">
        <v>3</v>
      </c>
      <c r="N30" s="5" t="s">
        <v>466</v>
      </c>
      <c r="O30" s="5">
        <v>147938409.85069999</v>
      </c>
      <c r="P30" s="5">
        <v>0</v>
      </c>
      <c r="Q30" s="5">
        <v>298133.35879999999</v>
      </c>
      <c r="R30" s="5">
        <v>39548132.936899997</v>
      </c>
      <c r="S30" s="6">
        <f t="shared" si="1"/>
        <v>187784676.14639997</v>
      </c>
    </row>
    <row r="31" spans="1:19" ht="25" customHeight="1" x14ac:dyDescent="0.25">
      <c r="A31" s="143"/>
      <c r="B31" s="140"/>
      <c r="C31" s="1">
        <v>6</v>
      </c>
      <c r="D31" s="5" t="s">
        <v>87</v>
      </c>
      <c r="E31" s="5">
        <v>130774861.95900001</v>
      </c>
      <c r="F31" s="5">
        <v>0</v>
      </c>
      <c r="G31" s="5">
        <v>263544.46340000001</v>
      </c>
      <c r="H31" s="5">
        <v>37309996.786600001</v>
      </c>
      <c r="I31" s="6">
        <f t="shared" si="0"/>
        <v>168348403.20900002</v>
      </c>
      <c r="J31" s="11"/>
      <c r="K31" s="145"/>
      <c r="L31" s="140"/>
      <c r="M31" s="12">
        <v>4</v>
      </c>
      <c r="N31" s="5" t="s">
        <v>467</v>
      </c>
      <c r="O31" s="5">
        <v>138706972.15290001</v>
      </c>
      <c r="P31" s="5">
        <v>0</v>
      </c>
      <c r="Q31" s="5">
        <v>279529.6741</v>
      </c>
      <c r="R31" s="5">
        <v>38659364.796499997</v>
      </c>
      <c r="S31" s="6">
        <f t="shared" si="1"/>
        <v>177645866.62350002</v>
      </c>
    </row>
    <row r="32" spans="1:19" ht="25" customHeight="1" x14ac:dyDescent="0.25">
      <c r="A32" s="143"/>
      <c r="B32" s="140"/>
      <c r="C32" s="1">
        <v>7</v>
      </c>
      <c r="D32" s="5" t="s">
        <v>88</v>
      </c>
      <c r="E32" s="5">
        <v>142445179.32480001</v>
      </c>
      <c r="F32" s="5">
        <v>0</v>
      </c>
      <c r="G32" s="5">
        <v>287063.10820000002</v>
      </c>
      <c r="H32" s="5">
        <v>36643863.026699997</v>
      </c>
      <c r="I32" s="6">
        <f t="shared" si="0"/>
        <v>179376105.45970002</v>
      </c>
      <c r="J32" s="11"/>
      <c r="K32" s="145"/>
      <c r="L32" s="140"/>
      <c r="M32" s="12">
        <v>5</v>
      </c>
      <c r="N32" s="5" t="s">
        <v>468</v>
      </c>
      <c r="O32" s="5">
        <v>129721284.3705</v>
      </c>
      <c r="P32" s="5">
        <v>0</v>
      </c>
      <c r="Q32" s="5">
        <v>261421.2378</v>
      </c>
      <c r="R32" s="5">
        <v>35192222.814199999</v>
      </c>
      <c r="S32" s="6">
        <f t="shared" si="1"/>
        <v>165174928.42250001</v>
      </c>
    </row>
    <row r="33" spans="1:19" ht="25" customHeight="1" x14ac:dyDescent="0.25">
      <c r="A33" s="143"/>
      <c r="B33" s="140"/>
      <c r="C33" s="1">
        <v>8</v>
      </c>
      <c r="D33" s="5" t="s">
        <v>89</v>
      </c>
      <c r="E33" s="5">
        <v>149009540.25319999</v>
      </c>
      <c r="F33" s="5">
        <v>0</v>
      </c>
      <c r="G33" s="5">
        <v>300291.95779999997</v>
      </c>
      <c r="H33" s="5">
        <v>36593627.971199997</v>
      </c>
      <c r="I33" s="6">
        <f t="shared" si="0"/>
        <v>185903460.18219998</v>
      </c>
      <c r="J33" s="11"/>
      <c r="K33" s="145"/>
      <c r="L33" s="140"/>
      <c r="M33" s="12">
        <v>6</v>
      </c>
      <c r="N33" s="5" t="s">
        <v>469</v>
      </c>
      <c r="O33" s="5">
        <v>121339307.6011</v>
      </c>
      <c r="P33" s="5">
        <v>0</v>
      </c>
      <c r="Q33" s="5">
        <v>244529.432</v>
      </c>
      <c r="R33" s="5">
        <v>34058049.119499996</v>
      </c>
      <c r="S33" s="6">
        <f t="shared" si="1"/>
        <v>155641886.15259999</v>
      </c>
    </row>
    <row r="34" spans="1:19" ht="25" customHeight="1" x14ac:dyDescent="0.25">
      <c r="A34" s="143"/>
      <c r="B34" s="140"/>
      <c r="C34" s="1">
        <v>9</v>
      </c>
      <c r="D34" s="5" t="s">
        <v>793</v>
      </c>
      <c r="E34" s="5">
        <v>129556381.324</v>
      </c>
      <c r="F34" s="5">
        <v>0</v>
      </c>
      <c r="G34" s="5">
        <v>261088.91639999999</v>
      </c>
      <c r="H34" s="5">
        <v>38884131.097099997</v>
      </c>
      <c r="I34" s="6">
        <f t="shared" si="0"/>
        <v>168701601.33750001</v>
      </c>
      <c r="J34" s="11"/>
      <c r="K34" s="145"/>
      <c r="L34" s="140"/>
      <c r="M34" s="12">
        <v>7</v>
      </c>
      <c r="N34" s="5" t="s">
        <v>470</v>
      </c>
      <c r="O34" s="5">
        <v>121736394.419</v>
      </c>
      <c r="P34" s="5">
        <v>0</v>
      </c>
      <c r="Q34" s="5">
        <v>245329.66250000001</v>
      </c>
      <c r="R34" s="5">
        <v>32217738.251699999</v>
      </c>
      <c r="S34" s="6">
        <f t="shared" si="1"/>
        <v>154199462.33319998</v>
      </c>
    </row>
    <row r="35" spans="1:19" ht="25" customHeight="1" x14ac:dyDescent="0.25">
      <c r="A35" s="143"/>
      <c r="B35" s="140"/>
      <c r="C35" s="1">
        <v>10</v>
      </c>
      <c r="D35" s="5" t="s">
        <v>90</v>
      </c>
      <c r="E35" s="5">
        <v>116000701.6311</v>
      </c>
      <c r="F35" s="5">
        <v>0</v>
      </c>
      <c r="G35" s="5">
        <v>233770.78899999999</v>
      </c>
      <c r="H35" s="5">
        <v>32310954.866599999</v>
      </c>
      <c r="I35" s="6">
        <f t="shared" si="0"/>
        <v>148545427.28670001</v>
      </c>
      <c r="J35" s="11"/>
      <c r="K35" s="145"/>
      <c r="L35" s="140"/>
      <c r="M35" s="12">
        <v>8</v>
      </c>
      <c r="N35" s="5" t="s">
        <v>471</v>
      </c>
      <c r="O35" s="5">
        <v>130343140.2395</v>
      </c>
      <c r="P35" s="5">
        <v>0</v>
      </c>
      <c r="Q35" s="5">
        <v>262674.43479999999</v>
      </c>
      <c r="R35" s="5">
        <v>34683179.380800001</v>
      </c>
      <c r="S35" s="6">
        <f t="shared" si="1"/>
        <v>165288994.05509999</v>
      </c>
    </row>
    <row r="36" spans="1:19" ht="25" customHeight="1" x14ac:dyDescent="0.25">
      <c r="A36" s="143"/>
      <c r="B36" s="140"/>
      <c r="C36" s="1">
        <v>11</v>
      </c>
      <c r="D36" s="5" t="s">
        <v>91</v>
      </c>
      <c r="E36" s="5">
        <v>117882650.5421</v>
      </c>
      <c r="F36" s="5">
        <v>0</v>
      </c>
      <c r="G36" s="5">
        <v>237563.3927</v>
      </c>
      <c r="H36" s="5">
        <v>34005253.276100002</v>
      </c>
      <c r="I36" s="6">
        <f t="shared" si="0"/>
        <v>152125467.21090001</v>
      </c>
      <c r="J36" s="11"/>
      <c r="K36" s="145"/>
      <c r="L36" s="140"/>
      <c r="M36" s="12">
        <v>9</v>
      </c>
      <c r="N36" s="5" t="s">
        <v>472</v>
      </c>
      <c r="O36" s="5">
        <v>122255668.41060001</v>
      </c>
      <c r="P36" s="5">
        <v>0</v>
      </c>
      <c r="Q36" s="5">
        <v>246376.1311</v>
      </c>
      <c r="R36" s="5">
        <v>33141817.0973</v>
      </c>
      <c r="S36" s="6">
        <f t="shared" si="1"/>
        <v>155643861.639</v>
      </c>
    </row>
    <row r="37" spans="1:19" ht="25" customHeight="1" x14ac:dyDescent="0.25">
      <c r="A37" s="143"/>
      <c r="B37" s="140"/>
      <c r="C37" s="1">
        <v>12</v>
      </c>
      <c r="D37" s="5" t="s">
        <v>92</v>
      </c>
      <c r="E37" s="5">
        <v>115414703.75660001</v>
      </c>
      <c r="F37" s="5">
        <v>0</v>
      </c>
      <c r="G37" s="5">
        <v>232589.85490000001</v>
      </c>
      <c r="H37" s="5">
        <v>32188790.596900001</v>
      </c>
      <c r="I37" s="6">
        <f t="shared" si="0"/>
        <v>147836084.20840001</v>
      </c>
      <c r="J37" s="11"/>
      <c r="K37" s="145"/>
      <c r="L37" s="140"/>
      <c r="M37" s="12">
        <v>10</v>
      </c>
      <c r="N37" s="5" t="s">
        <v>473</v>
      </c>
      <c r="O37" s="5">
        <v>147402870.79859999</v>
      </c>
      <c r="P37" s="5">
        <v>0</v>
      </c>
      <c r="Q37" s="5">
        <v>297054.11200000002</v>
      </c>
      <c r="R37" s="5">
        <v>40374588.068300001</v>
      </c>
      <c r="S37" s="6">
        <f t="shared" si="1"/>
        <v>188074512.97889999</v>
      </c>
    </row>
    <row r="38" spans="1:19" ht="25" customHeight="1" x14ac:dyDescent="0.25">
      <c r="A38" s="143"/>
      <c r="B38" s="140"/>
      <c r="C38" s="1">
        <v>13</v>
      </c>
      <c r="D38" s="5" t="s">
        <v>93</v>
      </c>
      <c r="E38" s="5">
        <v>133825830.2818</v>
      </c>
      <c r="F38" s="5">
        <v>0</v>
      </c>
      <c r="G38" s="5">
        <v>269692.93719999999</v>
      </c>
      <c r="H38" s="5">
        <v>35413219.562399998</v>
      </c>
      <c r="I38" s="6">
        <f t="shared" si="0"/>
        <v>169508742.7814</v>
      </c>
      <c r="J38" s="11"/>
      <c r="K38" s="145"/>
      <c r="L38" s="140"/>
      <c r="M38" s="12">
        <v>11</v>
      </c>
      <c r="N38" s="5" t="s">
        <v>474</v>
      </c>
      <c r="O38" s="5">
        <v>121654110.8451</v>
      </c>
      <c r="P38" s="5">
        <v>0</v>
      </c>
      <c r="Q38" s="5">
        <v>245163.84020000001</v>
      </c>
      <c r="R38" s="5">
        <v>32704856.737399999</v>
      </c>
      <c r="S38" s="6">
        <f t="shared" si="1"/>
        <v>154604131.42270002</v>
      </c>
    </row>
    <row r="39" spans="1:19" ht="25" customHeight="1" x14ac:dyDescent="0.25">
      <c r="A39" s="143"/>
      <c r="B39" s="140"/>
      <c r="C39" s="1">
        <v>14</v>
      </c>
      <c r="D39" s="5" t="s">
        <v>94</v>
      </c>
      <c r="E39" s="5">
        <v>129736216.85519999</v>
      </c>
      <c r="F39" s="5">
        <v>0</v>
      </c>
      <c r="G39" s="5">
        <v>261451.33050000001</v>
      </c>
      <c r="H39" s="5">
        <v>35580387.671899997</v>
      </c>
      <c r="I39" s="6">
        <f t="shared" si="0"/>
        <v>165578055.8576</v>
      </c>
      <c r="J39" s="11"/>
      <c r="K39" s="145"/>
      <c r="L39" s="140"/>
      <c r="M39" s="12">
        <v>12</v>
      </c>
      <c r="N39" s="5" t="s">
        <v>475</v>
      </c>
      <c r="O39" s="5">
        <v>135117806.67829999</v>
      </c>
      <c r="P39" s="5">
        <v>0</v>
      </c>
      <c r="Q39" s="5">
        <v>272296.5968</v>
      </c>
      <c r="R39" s="5">
        <v>36524259.545000002</v>
      </c>
      <c r="S39" s="6">
        <f t="shared" si="1"/>
        <v>171914362.82010001</v>
      </c>
    </row>
    <row r="40" spans="1:19" ht="25" customHeight="1" x14ac:dyDescent="0.25">
      <c r="A40" s="143"/>
      <c r="B40" s="140"/>
      <c r="C40" s="1">
        <v>15</v>
      </c>
      <c r="D40" s="5" t="s">
        <v>95</v>
      </c>
      <c r="E40" s="5">
        <v>123799566.59739999</v>
      </c>
      <c r="F40" s="5">
        <v>0</v>
      </c>
      <c r="G40" s="5">
        <v>249487.47690000001</v>
      </c>
      <c r="H40" s="5">
        <v>35254975.291199997</v>
      </c>
      <c r="I40" s="6">
        <f t="shared" si="0"/>
        <v>159304029.36549997</v>
      </c>
      <c r="J40" s="11"/>
      <c r="K40" s="145"/>
      <c r="L40" s="140"/>
      <c r="M40" s="12">
        <v>13</v>
      </c>
      <c r="N40" s="5" t="s">
        <v>476</v>
      </c>
      <c r="O40" s="5">
        <v>147247777.63150001</v>
      </c>
      <c r="P40" s="5">
        <v>0</v>
      </c>
      <c r="Q40" s="5">
        <v>296741.56</v>
      </c>
      <c r="R40" s="5">
        <v>38552432.595700003</v>
      </c>
      <c r="S40" s="6">
        <f t="shared" si="1"/>
        <v>186096951.7872</v>
      </c>
    </row>
    <row r="41" spans="1:19" ht="25" customHeight="1" x14ac:dyDescent="0.25">
      <c r="A41" s="143"/>
      <c r="B41" s="140"/>
      <c r="C41" s="1">
        <v>16</v>
      </c>
      <c r="D41" s="5" t="s">
        <v>96</v>
      </c>
      <c r="E41" s="5">
        <v>115334768.39</v>
      </c>
      <c r="F41" s="5">
        <v>0</v>
      </c>
      <c r="G41" s="5">
        <v>232428.76490000001</v>
      </c>
      <c r="H41" s="5">
        <v>33552137.691599999</v>
      </c>
      <c r="I41" s="6">
        <f t="shared" si="0"/>
        <v>149119334.84650001</v>
      </c>
      <c r="J41" s="11"/>
      <c r="K41" s="145"/>
      <c r="L41" s="140"/>
      <c r="M41" s="12">
        <v>14</v>
      </c>
      <c r="N41" s="5" t="s">
        <v>477</v>
      </c>
      <c r="O41" s="5">
        <v>146903481.9522</v>
      </c>
      <c r="P41" s="5">
        <v>0</v>
      </c>
      <c r="Q41" s="5">
        <v>296047.717</v>
      </c>
      <c r="R41" s="5">
        <v>40824626.467100002</v>
      </c>
      <c r="S41" s="6">
        <f t="shared" si="1"/>
        <v>188024156.1363</v>
      </c>
    </row>
    <row r="42" spans="1:19" ht="25" customHeight="1" x14ac:dyDescent="0.25">
      <c r="A42" s="143"/>
      <c r="B42" s="140"/>
      <c r="C42" s="1">
        <v>17</v>
      </c>
      <c r="D42" s="5" t="s">
        <v>97</v>
      </c>
      <c r="E42" s="5">
        <v>109609206.1663</v>
      </c>
      <c r="F42" s="5">
        <v>0</v>
      </c>
      <c r="G42" s="5">
        <v>220890.30710000001</v>
      </c>
      <c r="H42" s="5">
        <v>30612348.3972</v>
      </c>
      <c r="I42" s="6">
        <f t="shared" si="0"/>
        <v>140442444.87059999</v>
      </c>
      <c r="J42" s="11"/>
      <c r="K42" s="145"/>
      <c r="L42" s="140"/>
      <c r="M42" s="12">
        <v>15</v>
      </c>
      <c r="N42" s="5" t="s">
        <v>478</v>
      </c>
      <c r="O42" s="5">
        <v>128284257.7502</v>
      </c>
      <c r="P42" s="5">
        <v>0</v>
      </c>
      <c r="Q42" s="5">
        <v>258525.26519999999</v>
      </c>
      <c r="R42" s="5">
        <v>36530567.775600001</v>
      </c>
      <c r="S42" s="6">
        <f t="shared" si="1"/>
        <v>165073350.79100001</v>
      </c>
    </row>
    <row r="43" spans="1:19" ht="25" customHeight="1" x14ac:dyDescent="0.25">
      <c r="A43" s="143"/>
      <c r="B43" s="140"/>
      <c r="C43" s="1">
        <v>18</v>
      </c>
      <c r="D43" s="5" t="s">
        <v>98</v>
      </c>
      <c r="E43" s="5">
        <v>124169185.97239999</v>
      </c>
      <c r="F43" s="5">
        <v>0</v>
      </c>
      <c r="G43" s="5">
        <v>250232.3535</v>
      </c>
      <c r="H43" s="5">
        <v>35100885.220700003</v>
      </c>
      <c r="I43" s="6">
        <f t="shared" si="0"/>
        <v>159520303.54659998</v>
      </c>
      <c r="J43" s="11"/>
      <c r="K43" s="145"/>
      <c r="L43" s="140"/>
      <c r="M43" s="12">
        <v>16</v>
      </c>
      <c r="N43" s="5" t="s">
        <v>479</v>
      </c>
      <c r="O43" s="5">
        <v>144521876.4393</v>
      </c>
      <c r="P43" s="5">
        <v>0</v>
      </c>
      <c r="Q43" s="5">
        <v>291248.17879999999</v>
      </c>
      <c r="R43" s="5">
        <v>36530183.127400003</v>
      </c>
      <c r="S43" s="6">
        <f t="shared" si="1"/>
        <v>181343307.7455</v>
      </c>
    </row>
    <row r="44" spans="1:19" ht="25" customHeight="1" x14ac:dyDescent="0.25">
      <c r="A44" s="143"/>
      <c r="B44" s="140"/>
      <c r="C44" s="1">
        <v>19</v>
      </c>
      <c r="D44" s="5" t="s">
        <v>99</v>
      </c>
      <c r="E44" s="5">
        <v>156293977.94780001</v>
      </c>
      <c r="F44" s="5">
        <v>0</v>
      </c>
      <c r="G44" s="5">
        <v>314971.94439999998</v>
      </c>
      <c r="H44" s="5">
        <v>38457171.590499997</v>
      </c>
      <c r="I44" s="6">
        <f t="shared" si="0"/>
        <v>195066121.48270002</v>
      </c>
      <c r="J44" s="11"/>
      <c r="K44" s="145"/>
      <c r="L44" s="140"/>
      <c r="M44" s="12">
        <v>17</v>
      </c>
      <c r="N44" s="5" t="s">
        <v>480</v>
      </c>
      <c r="O44" s="5">
        <v>149187935.27169999</v>
      </c>
      <c r="P44" s="5">
        <v>0</v>
      </c>
      <c r="Q44" s="5">
        <v>300651.46889999998</v>
      </c>
      <c r="R44" s="5">
        <v>39079323.705700003</v>
      </c>
      <c r="S44" s="6">
        <f t="shared" si="1"/>
        <v>188567910.4463</v>
      </c>
    </row>
    <row r="45" spans="1:19" ht="25" customHeight="1" x14ac:dyDescent="0.25">
      <c r="A45" s="143"/>
      <c r="B45" s="140"/>
      <c r="C45" s="1">
        <v>20</v>
      </c>
      <c r="D45" s="5" t="s">
        <v>100</v>
      </c>
      <c r="E45" s="5">
        <v>133909689.2344</v>
      </c>
      <c r="F45" s="5">
        <v>0</v>
      </c>
      <c r="G45" s="5">
        <v>269861.93420000002</v>
      </c>
      <c r="H45" s="5">
        <v>27636479.101199999</v>
      </c>
      <c r="I45" s="6">
        <f t="shared" si="0"/>
        <v>161816030.26980001</v>
      </c>
      <c r="J45" s="11"/>
      <c r="K45" s="145"/>
      <c r="L45" s="140"/>
      <c r="M45" s="12">
        <v>18</v>
      </c>
      <c r="N45" s="5" t="s">
        <v>481</v>
      </c>
      <c r="O45" s="5">
        <v>142813870.9174</v>
      </c>
      <c r="P45" s="5">
        <v>0</v>
      </c>
      <c r="Q45" s="5">
        <v>287806.1151</v>
      </c>
      <c r="R45" s="5">
        <v>37657433.154399998</v>
      </c>
      <c r="S45" s="6">
        <f t="shared" si="1"/>
        <v>180759110.18689999</v>
      </c>
    </row>
    <row r="46" spans="1:19" ht="25" customHeight="1" x14ac:dyDescent="0.25">
      <c r="A46" s="143"/>
      <c r="B46" s="140"/>
      <c r="C46" s="15">
        <v>21</v>
      </c>
      <c r="D46" s="5" t="s">
        <v>794</v>
      </c>
      <c r="E46" s="5">
        <v>129768591.79970001</v>
      </c>
      <c r="F46" s="5">
        <v>0</v>
      </c>
      <c r="G46" s="5">
        <v>261516.5742</v>
      </c>
      <c r="H46" s="5">
        <v>38604107.204499997</v>
      </c>
      <c r="I46" s="6">
        <f t="shared" si="0"/>
        <v>168634215.57840002</v>
      </c>
      <c r="J46" s="11"/>
      <c r="K46" s="145"/>
      <c r="L46" s="140"/>
      <c r="M46" s="12">
        <v>19</v>
      </c>
      <c r="N46" s="5" t="s">
        <v>482</v>
      </c>
      <c r="O46" s="5">
        <v>156611698.8035</v>
      </c>
      <c r="P46" s="5">
        <v>0</v>
      </c>
      <c r="Q46" s="5">
        <v>315612.23239999998</v>
      </c>
      <c r="R46" s="5">
        <v>42376143.463200003</v>
      </c>
      <c r="S46" s="6">
        <f t="shared" si="1"/>
        <v>199303454.4991</v>
      </c>
    </row>
    <row r="47" spans="1:19" ht="25" customHeight="1" x14ac:dyDescent="0.3">
      <c r="A47" s="1"/>
      <c r="B47" s="147" t="s">
        <v>815</v>
      </c>
      <c r="C47" s="147"/>
      <c r="D47" s="147"/>
      <c r="E47" s="14">
        <f>SUM(E26:E46)</f>
        <v>2746180679.1561999</v>
      </c>
      <c r="F47" s="14">
        <f t="shared" ref="F47:I47" si="3">SUM(F26:F46)</f>
        <v>0</v>
      </c>
      <c r="G47" s="14">
        <f t="shared" si="3"/>
        <v>5534249.4930000007</v>
      </c>
      <c r="H47" s="14">
        <f t="shared" si="3"/>
        <v>740015144.47049987</v>
      </c>
      <c r="I47" s="14">
        <f t="shared" si="3"/>
        <v>3491730073.1197</v>
      </c>
      <c r="J47" s="11"/>
      <c r="K47" s="145"/>
      <c r="L47" s="140"/>
      <c r="M47" s="12">
        <v>20</v>
      </c>
      <c r="N47" s="5" t="s">
        <v>483</v>
      </c>
      <c r="O47" s="5">
        <v>124713418.2737</v>
      </c>
      <c r="P47" s="5">
        <v>0</v>
      </c>
      <c r="Q47" s="5">
        <v>251329.1194</v>
      </c>
      <c r="R47" s="5">
        <v>35121293.6853</v>
      </c>
      <c r="S47" s="6">
        <f t="shared" si="1"/>
        <v>160086041.07839999</v>
      </c>
    </row>
    <row r="48" spans="1:19" ht="25" customHeight="1" x14ac:dyDescent="0.25">
      <c r="A48" s="143">
        <v>3</v>
      </c>
      <c r="B48" s="139" t="s">
        <v>28</v>
      </c>
      <c r="C48" s="16">
        <v>1</v>
      </c>
      <c r="D48" s="5" t="s">
        <v>101</v>
      </c>
      <c r="E48" s="5">
        <v>124608525.7427</v>
      </c>
      <c r="F48" s="5">
        <v>0</v>
      </c>
      <c r="G48" s="5">
        <v>251117.73439999999</v>
      </c>
      <c r="H48" s="5">
        <v>34127040.584899999</v>
      </c>
      <c r="I48" s="6">
        <f t="shared" si="0"/>
        <v>158986684.06200001</v>
      </c>
      <c r="J48" s="11"/>
      <c r="K48" s="145"/>
      <c r="L48" s="140"/>
      <c r="M48" s="12">
        <v>21</v>
      </c>
      <c r="N48" s="5" t="s">
        <v>45</v>
      </c>
      <c r="O48" s="5">
        <v>171763337.21160001</v>
      </c>
      <c r="P48" s="5">
        <v>0</v>
      </c>
      <c r="Q48" s="5">
        <v>346146.62070000003</v>
      </c>
      <c r="R48" s="5">
        <v>47970466.943899997</v>
      </c>
      <c r="S48" s="6">
        <f t="shared" si="1"/>
        <v>220079950.7762</v>
      </c>
    </row>
    <row r="49" spans="1:19" ht="25" customHeight="1" x14ac:dyDescent="0.25">
      <c r="A49" s="143"/>
      <c r="B49" s="140"/>
      <c r="C49" s="1">
        <v>2</v>
      </c>
      <c r="D49" s="5" t="s">
        <v>102</v>
      </c>
      <c r="E49" s="5">
        <v>97294147.4384</v>
      </c>
      <c r="F49" s="5">
        <v>0</v>
      </c>
      <c r="G49" s="5">
        <v>196072.34520000001</v>
      </c>
      <c r="H49" s="5">
        <v>28084448.087099999</v>
      </c>
      <c r="I49" s="6">
        <f t="shared" si="0"/>
        <v>125574667.8707</v>
      </c>
      <c r="J49" s="11"/>
      <c r="K49" s="145"/>
      <c r="L49" s="140"/>
      <c r="M49" s="12">
        <v>22</v>
      </c>
      <c r="N49" s="5" t="s">
        <v>484</v>
      </c>
      <c r="O49" s="5">
        <v>120860066.79970001</v>
      </c>
      <c r="P49" s="5">
        <v>0</v>
      </c>
      <c r="Q49" s="5">
        <v>243563.6404</v>
      </c>
      <c r="R49" s="5">
        <v>32516994.554499999</v>
      </c>
      <c r="S49" s="6">
        <f t="shared" si="1"/>
        <v>153620624.9946</v>
      </c>
    </row>
    <row r="50" spans="1:19" ht="25" customHeight="1" x14ac:dyDescent="0.25">
      <c r="A50" s="143"/>
      <c r="B50" s="140"/>
      <c r="C50" s="1">
        <v>3</v>
      </c>
      <c r="D50" s="5" t="s">
        <v>103</v>
      </c>
      <c r="E50" s="5">
        <v>128455837.7006</v>
      </c>
      <c r="F50" s="5">
        <v>0</v>
      </c>
      <c r="G50" s="5">
        <v>258871.0423</v>
      </c>
      <c r="H50" s="5">
        <v>36701644.874300003</v>
      </c>
      <c r="I50" s="6">
        <f t="shared" si="0"/>
        <v>165416353.61720002</v>
      </c>
      <c r="J50" s="11"/>
      <c r="K50" s="145"/>
      <c r="L50" s="140"/>
      <c r="M50" s="12">
        <v>23</v>
      </c>
      <c r="N50" s="5" t="s">
        <v>485</v>
      </c>
      <c r="O50" s="5">
        <v>114180724.5821</v>
      </c>
      <c r="P50" s="5">
        <v>0</v>
      </c>
      <c r="Q50" s="5">
        <v>230103.07440000001</v>
      </c>
      <c r="R50" s="5">
        <v>31108105.112500001</v>
      </c>
      <c r="S50" s="6">
        <f t="shared" si="1"/>
        <v>145518932.76899999</v>
      </c>
    </row>
    <row r="51" spans="1:19" ht="25" customHeight="1" x14ac:dyDescent="0.25">
      <c r="A51" s="143"/>
      <c r="B51" s="140"/>
      <c r="C51" s="1">
        <v>4</v>
      </c>
      <c r="D51" s="5" t="s">
        <v>104</v>
      </c>
      <c r="E51" s="5">
        <v>98475990.020899996</v>
      </c>
      <c r="F51" s="5">
        <v>0</v>
      </c>
      <c r="G51" s="5">
        <v>198454.05729999999</v>
      </c>
      <c r="H51" s="5">
        <v>29165463.399900001</v>
      </c>
      <c r="I51" s="6">
        <f t="shared" si="0"/>
        <v>127839907.4781</v>
      </c>
      <c r="J51" s="11"/>
      <c r="K51" s="145"/>
      <c r="L51" s="140"/>
      <c r="M51" s="12">
        <v>24</v>
      </c>
      <c r="N51" s="5" t="s">
        <v>486</v>
      </c>
      <c r="O51" s="5">
        <v>138899140.01230001</v>
      </c>
      <c r="P51" s="5">
        <v>0</v>
      </c>
      <c r="Q51" s="5">
        <v>279916.94099999999</v>
      </c>
      <c r="R51" s="5">
        <v>38948081.738499999</v>
      </c>
      <c r="S51" s="6">
        <f t="shared" si="1"/>
        <v>178127138.69180003</v>
      </c>
    </row>
    <row r="52" spans="1:19" ht="25" customHeight="1" x14ac:dyDescent="0.25">
      <c r="A52" s="143"/>
      <c r="B52" s="140"/>
      <c r="C52" s="1">
        <v>5</v>
      </c>
      <c r="D52" s="5" t="s">
        <v>105</v>
      </c>
      <c r="E52" s="5">
        <v>132335560.31219999</v>
      </c>
      <c r="F52" s="5">
        <v>0</v>
      </c>
      <c r="G52" s="5">
        <v>266689.66580000002</v>
      </c>
      <c r="H52" s="5">
        <v>38248776.880900003</v>
      </c>
      <c r="I52" s="6">
        <f t="shared" si="0"/>
        <v>170851026.85890001</v>
      </c>
      <c r="J52" s="11"/>
      <c r="K52" s="145"/>
      <c r="L52" s="140"/>
      <c r="M52" s="12">
        <v>25</v>
      </c>
      <c r="N52" s="5" t="s">
        <v>487</v>
      </c>
      <c r="O52" s="5">
        <v>138221323.72909999</v>
      </c>
      <c r="P52" s="5">
        <v>0</v>
      </c>
      <c r="Q52" s="5">
        <v>278550.96960000001</v>
      </c>
      <c r="R52" s="5">
        <v>37543500.356299996</v>
      </c>
      <c r="S52" s="6">
        <f t="shared" si="1"/>
        <v>176043375.05499998</v>
      </c>
    </row>
    <row r="53" spans="1:19" ht="25" customHeight="1" x14ac:dyDescent="0.25">
      <c r="A53" s="143"/>
      <c r="B53" s="140"/>
      <c r="C53" s="1">
        <v>6</v>
      </c>
      <c r="D53" s="5" t="s">
        <v>106</v>
      </c>
      <c r="E53" s="5">
        <v>115345348.01199999</v>
      </c>
      <c r="F53" s="5">
        <v>0</v>
      </c>
      <c r="G53" s="5">
        <v>232450.08549999999</v>
      </c>
      <c r="H53" s="5">
        <v>31536665.719000001</v>
      </c>
      <c r="I53" s="6">
        <f t="shared" si="0"/>
        <v>147114463.81650001</v>
      </c>
      <c r="J53" s="11"/>
      <c r="K53" s="145"/>
      <c r="L53" s="140"/>
      <c r="M53" s="12">
        <v>26</v>
      </c>
      <c r="N53" s="5" t="s">
        <v>488</v>
      </c>
      <c r="O53" s="5">
        <v>131112858.70900001</v>
      </c>
      <c r="P53" s="5">
        <v>0</v>
      </c>
      <c r="Q53" s="5">
        <v>264225.61249999999</v>
      </c>
      <c r="R53" s="5">
        <v>37085461.274800003</v>
      </c>
      <c r="S53" s="6">
        <f t="shared" si="1"/>
        <v>168462545.59630001</v>
      </c>
    </row>
    <row r="54" spans="1:19" ht="25" customHeight="1" x14ac:dyDescent="0.25">
      <c r="A54" s="143"/>
      <c r="B54" s="140"/>
      <c r="C54" s="1">
        <v>7</v>
      </c>
      <c r="D54" s="5" t="s">
        <v>107</v>
      </c>
      <c r="E54" s="5">
        <v>130821713.76350001</v>
      </c>
      <c r="F54" s="5">
        <v>0</v>
      </c>
      <c r="G54" s="5">
        <v>263638.88170000003</v>
      </c>
      <c r="H54" s="5">
        <v>36449854.159900002</v>
      </c>
      <c r="I54" s="6">
        <f t="shared" si="0"/>
        <v>167535206.80509999</v>
      </c>
      <c r="J54" s="11"/>
      <c r="K54" s="145"/>
      <c r="L54" s="140"/>
      <c r="M54" s="12">
        <v>27</v>
      </c>
      <c r="N54" s="5" t="s">
        <v>489</v>
      </c>
      <c r="O54" s="5">
        <v>133866526.78200001</v>
      </c>
      <c r="P54" s="5">
        <v>0</v>
      </c>
      <c r="Q54" s="5">
        <v>269774.9509</v>
      </c>
      <c r="R54" s="5">
        <v>36790666.891199999</v>
      </c>
      <c r="S54" s="6">
        <f t="shared" si="1"/>
        <v>170926968.6241</v>
      </c>
    </row>
    <row r="55" spans="1:19" ht="25" customHeight="1" x14ac:dyDescent="0.25">
      <c r="A55" s="143"/>
      <c r="B55" s="140"/>
      <c r="C55" s="1">
        <v>8</v>
      </c>
      <c r="D55" s="5" t="s">
        <v>108</v>
      </c>
      <c r="E55" s="5">
        <v>104820774.95810001</v>
      </c>
      <c r="F55" s="5">
        <v>0</v>
      </c>
      <c r="G55" s="5">
        <v>211240.4057</v>
      </c>
      <c r="H55" s="5">
        <v>29225853.168000001</v>
      </c>
      <c r="I55" s="6">
        <f t="shared" si="0"/>
        <v>134257868.5318</v>
      </c>
      <c r="J55" s="11"/>
      <c r="K55" s="145"/>
      <c r="L55" s="140"/>
      <c r="M55" s="12">
        <v>28</v>
      </c>
      <c r="N55" s="5" t="s">
        <v>490</v>
      </c>
      <c r="O55" s="5">
        <v>112757727.45919999</v>
      </c>
      <c r="P55" s="5">
        <v>0</v>
      </c>
      <c r="Q55" s="5">
        <v>227235.3749</v>
      </c>
      <c r="R55" s="5">
        <v>32343441.2848</v>
      </c>
      <c r="S55" s="6">
        <f t="shared" si="1"/>
        <v>145328404.1189</v>
      </c>
    </row>
    <row r="56" spans="1:19" ht="25" customHeight="1" x14ac:dyDescent="0.25">
      <c r="A56" s="143"/>
      <c r="B56" s="140"/>
      <c r="C56" s="1">
        <v>9</v>
      </c>
      <c r="D56" s="5" t="s">
        <v>109</v>
      </c>
      <c r="E56" s="5">
        <v>121648136.2149</v>
      </c>
      <c r="F56" s="5">
        <v>0</v>
      </c>
      <c r="G56" s="5">
        <v>245151.79980000001</v>
      </c>
      <c r="H56" s="5">
        <v>33974027.529299997</v>
      </c>
      <c r="I56" s="6">
        <f t="shared" si="0"/>
        <v>155867315.544</v>
      </c>
      <c r="J56" s="11"/>
      <c r="K56" s="145"/>
      <c r="L56" s="140"/>
      <c r="M56" s="12">
        <v>29</v>
      </c>
      <c r="N56" s="5" t="s">
        <v>491</v>
      </c>
      <c r="O56" s="5">
        <v>134921754.80199999</v>
      </c>
      <c r="P56" s="5">
        <v>0</v>
      </c>
      <c r="Q56" s="5">
        <v>271901.50260000001</v>
      </c>
      <c r="R56" s="5">
        <v>36681426.801200002</v>
      </c>
      <c r="S56" s="6">
        <f t="shared" si="1"/>
        <v>171875083.1058</v>
      </c>
    </row>
    <row r="57" spans="1:19" ht="25" customHeight="1" x14ac:dyDescent="0.25">
      <c r="A57" s="143"/>
      <c r="B57" s="140"/>
      <c r="C57" s="1">
        <v>10</v>
      </c>
      <c r="D57" s="5" t="s">
        <v>110</v>
      </c>
      <c r="E57" s="5">
        <v>132347540.5184</v>
      </c>
      <c r="F57" s="5">
        <v>0</v>
      </c>
      <c r="G57" s="5">
        <v>266713.80900000001</v>
      </c>
      <c r="H57" s="5">
        <v>38015833.928499997</v>
      </c>
      <c r="I57" s="6">
        <f t="shared" si="0"/>
        <v>170630088.2559</v>
      </c>
      <c r="J57" s="11"/>
      <c r="K57" s="145"/>
      <c r="L57" s="140"/>
      <c r="M57" s="12">
        <v>30</v>
      </c>
      <c r="N57" s="5" t="s">
        <v>492</v>
      </c>
      <c r="O57" s="5">
        <v>121707543.6565</v>
      </c>
      <c r="P57" s="5">
        <v>0</v>
      </c>
      <c r="Q57" s="5">
        <v>245271.5209</v>
      </c>
      <c r="R57" s="5">
        <v>35299001.155599996</v>
      </c>
      <c r="S57" s="6">
        <f t="shared" si="1"/>
        <v>157251816.333</v>
      </c>
    </row>
    <row r="58" spans="1:19" ht="25" customHeight="1" x14ac:dyDescent="0.25">
      <c r="A58" s="143"/>
      <c r="B58" s="140"/>
      <c r="C58" s="1">
        <v>11</v>
      </c>
      <c r="D58" s="5" t="s">
        <v>111</v>
      </c>
      <c r="E58" s="5">
        <v>101858331.97579999</v>
      </c>
      <c r="F58" s="5">
        <v>0</v>
      </c>
      <c r="G58" s="5">
        <v>205270.33290000001</v>
      </c>
      <c r="H58" s="5">
        <v>29038067.914700001</v>
      </c>
      <c r="I58" s="6">
        <f t="shared" si="0"/>
        <v>131101670.2234</v>
      </c>
      <c r="J58" s="11"/>
      <c r="K58" s="145"/>
      <c r="L58" s="140"/>
      <c r="M58" s="12">
        <v>31</v>
      </c>
      <c r="N58" s="5" t="s">
        <v>493</v>
      </c>
      <c r="O58" s="5">
        <v>126099684.26090001</v>
      </c>
      <c r="P58" s="5">
        <v>0</v>
      </c>
      <c r="Q58" s="5">
        <v>254122.79639999999</v>
      </c>
      <c r="R58" s="5">
        <v>33937808.090899996</v>
      </c>
      <c r="S58" s="6">
        <f t="shared" si="1"/>
        <v>160291615.14820001</v>
      </c>
    </row>
    <row r="59" spans="1:19" ht="25" customHeight="1" x14ac:dyDescent="0.25">
      <c r="A59" s="143"/>
      <c r="B59" s="140"/>
      <c r="C59" s="1">
        <v>12</v>
      </c>
      <c r="D59" s="5" t="s">
        <v>112</v>
      </c>
      <c r="E59" s="5">
        <v>120480103.4429</v>
      </c>
      <c r="F59" s="5">
        <v>0</v>
      </c>
      <c r="G59" s="5">
        <v>242797.91800000001</v>
      </c>
      <c r="H59" s="5">
        <v>33574224.185900003</v>
      </c>
      <c r="I59" s="6">
        <f t="shared" si="0"/>
        <v>154297125.54680002</v>
      </c>
      <c r="J59" s="11"/>
      <c r="K59" s="145"/>
      <c r="L59" s="140"/>
      <c r="M59" s="12">
        <v>32</v>
      </c>
      <c r="N59" s="5" t="s">
        <v>494</v>
      </c>
      <c r="O59" s="5">
        <v>135302372.5785</v>
      </c>
      <c r="P59" s="5">
        <v>0</v>
      </c>
      <c r="Q59" s="5">
        <v>272668.54379999998</v>
      </c>
      <c r="R59" s="5">
        <v>37609582.917800002</v>
      </c>
      <c r="S59" s="6">
        <f t="shared" si="1"/>
        <v>173184624.04010001</v>
      </c>
    </row>
    <row r="60" spans="1:19" ht="25" customHeight="1" x14ac:dyDescent="0.25">
      <c r="A60" s="143"/>
      <c r="B60" s="140"/>
      <c r="C60" s="1">
        <v>13</v>
      </c>
      <c r="D60" s="5" t="s">
        <v>113</v>
      </c>
      <c r="E60" s="5">
        <v>120514071.9786</v>
      </c>
      <c r="F60" s="5">
        <v>0</v>
      </c>
      <c r="G60" s="5">
        <v>242866.3732</v>
      </c>
      <c r="H60" s="5">
        <v>33583378.813100003</v>
      </c>
      <c r="I60" s="6">
        <f t="shared" si="0"/>
        <v>154340317.1649</v>
      </c>
      <c r="J60" s="11"/>
      <c r="K60" s="145"/>
      <c r="L60" s="140"/>
      <c r="M60" s="12">
        <v>33</v>
      </c>
      <c r="N60" s="5" t="s">
        <v>495</v>
      </c>
      <c r="O60" s="5">
        <v>131133486.6411</v>
      </c>
      <c r="P60" s="5">
        <v>0</v>
      </c>
      <c r="Q60" s="5">
        <v>264267.18300000002</v>
      </c>
      <c r="R60" s="5">
        <v>34032970.056599997</v>
      </c>
      <c r="S60" s="6">
        <f t="shared" si="1"/>
        <v>165430723.88069999</v>
      </c>
    </row>
    <row r="61" spans="1:19" ht="25" customHeight="1" x14ac:dyDescent="0.25">
      <c r="A61" s="143"/>
      <c r="B61" s="140"/>
      <c r="C61" s="1">
        <v>14</v>
      </c>
      <c r="D61" s="5" t="s">
        <v>114</v>
      </c>
      <c r="E61" s="5">
        <v>124292337.47849999</v>
      </c>
      <c r="F61" s="5">
        <v>0</v>
      </c>
      <c r="G61" s="5">
        <v>250480.535</v>
      </c>
      <c r="H61" s="5">
        <v>34433759.062799998</v>
      </c>
      <c r="I61" s="6">
        <f t="shared" si="0"/>
        <v>158976577.0763</v>
      </c>
      <c r="J61" s="11"/>
      <c r="K61" s="146"/>
      <c r="L61" s="141"/>
      <c r="M61" s="12">
        <v>34</v>
      </c>
      <c r="N61" s="5" t="s">
        <v>496</v>
      </c>
      <c r="O61" s="5">
        <v>128521576.1142</v>
      </c>
      <c r="P61" s="5">
        <v>0</v>
      </c>
      <c r="Q61" s="5">
        <v>259003.52179999999</v>
      </c>
      <c r="R61" s="5">
        <v>35375853.866800003</v>
      </c>
      <c r="S61" s="6">
        <f t="shared" si="1"/>
        <v>164156433.50279999</v>
      </c>
    </row>
    <row r="62" spans="1:19" ht="25" customHeight="1" x14ac:dyDescent="0.3">
      <c r="A62" s="143"/>
      <c r="B62" s="140"/>
      <c r="C62" s="1">
        <v>15</v>
      </c>
      <c r="D62" s="5" t="s">
        <v>115</v>
      </c>
      <c r="E62" s="5">
        <v>113553230.7965</v>
      </c>
      <c r="F62" s="5">
        <v>0</v>
      </c>
      <c r="G62" s="5">
        <v>228838.51550000001</v>
      </c>
      <c r="H62" s="5">
        <v>31058009.493799999</v>
      </c>
      <c r="I62" s="6">
        <f t="shared" si="0"/>
        <v>144840078.80579999</v>
      </c>
      <c r="J62" s="11"/>
      <c r="K62" s="18"/>
      <c r="L62" s="129" t="s">
        <v>833</v>
      </c>
      <c r="M62" s="130"/>
      <c r="N62" s="131"/>
      <c r="O62" s="14">
        <f>SUM(O28:O61)</f>
        <v>4563800360.3902988</v>
      </c>
      <c r="P62" s="14">
        <f t="shared" ref="P62:S62" si="4">SUM(P28:P61)</f>
        <v>0</v>
      </c>
      <c r="Q62" s="14">
        <f t="shared" si="4"/>
        <v>9197213.4328000005</v>
      </c>
      <c r="R62" s="14">
        <f t="shared" si="4"/>
        <v>1243652980.5156002</v>
      </c>
      <c r="S62" s="14">
        <f t="shared" si="4"/>
        <v>5816650554.3387003</v>
      </c>
    </row>
    <row r="63" spans="1:19" ht="25" customHeight="1" x14ac:dyDescent="0.25">
      <c r="A63" s="143"/>
      <c r="B63" s="140"/>
      <c r="C63" s="1">
        <v>16</v>
      </c>
      <c r="D63" s="5" t="s">
        <v>116</v>
      </c>
      <c r="E63" s="5">
        <v>115943568.97759999</v>
      </c>
      <c r="F63" s="5">
        <v>0</v>
      </c>
      <c r="G63" s="5">
        <v>233655.65229999999</v>
      </c>
      <c r="H63" s="5">
        <v>33199499.905400001</v>
      </c>
      <c r="I63" s="6">
        <f t="shared" si="0"/>
        <v>149376724.53529999</v>
      </c>
      <c r="J63" s="11"/>
      <c r="K63" s="144">
        <v>21</v>
      </c>
      <c r="L63" s="139" t="s">
        <v>46</v>
      </c>
      <c r="M63" s="12">
        <v>1</v>
      </c>
      <c r="N63" s="5" t="s">
        <v>497</v>
      </c>
      <c r="O63" s="5">
        <v>102902579.0323</v>
      </c>
      <c r="P63" s="5">
        <v>0</v>
      </c>
      <c r="Q63" s="5">
        <v>207374.75510000001</v>
      </c>
      <c r="R63" s="5">
        <v>28624596.2991</v>
      </c>
      <c r="S63" s="6">
        <f t="shared" si="1"/>
        <v>131734550.08649999</v>
      </c>
    </row>
    <row r="64" spans="1:19" ht="25" customHeight="1" x14ac:dyDescent="0.25">
      <c r="A64" s="143"/>
      <c r="B64" s="140"/>
      <c r="C64" s="1">
        <v>17</v>
      </c>
      <c r="D64" s="5" t="s">
        <v>117</v>
      </c>
      <c r="E64" s="5">
        <v>108226429.6409</v>
      </c>
      <c r="F64" s="5">
        <v>0</v>
      </c>
      <c r="G64" s="5">
        <v>218103.6623</v>
      </c>
      <c r="H64" s="5">
        <v>31428502.644000001</v>
      </c>
      <c r="I64" s="6">
        <f t="shared" si="0"/>
        <v>139873035.9472</v>
      </c>
      <c r="J64" s="11"/>
      <c r="K64" s="145"/>
      <c r="L64" s="140"/>
      <c r="M64" s="12">
        <v>2</v>
      </c>
      <c r="N64" s="5" t="s">
        <v>498</v>
      </c>
      <c r="O64" s="5">
        <v>168138739.2525</v>
      </c>
      <c r="P64" s="5">
        <v>0</v>
      </c>
      <c r="Q64" s="5">
        <v>338842.13789999997</v>
      </c>
      <c r="R64" s="5">
        <v>37706678.9058</v>
      </c>
      <c r="S64" s="6">
        <f t="shared" si="1"/>
        <v>206184260.29619998</v>
      </c>
    </row>
    <row r="65" spans="1:19" ht="25" customHeight="1" x14ac:dyDescent="0.25">
      <c r="A65" s="143"/>
      <c r="B65" s="140"/>
      <c r="C65" s="1">
        <v>18</v>
      </c>
      <c r="D65" s="5" t="s">
        <v>118</v>
      </c>
      <c r="E65" s="5">
        <v>134461013.9084</v>
      </c>
      <c r="F65" s="5">
        <v>0</v>
      </c>
      <c r="G65" s="5">
        <v>270972.99300000002</v>
      </c>
      <c r="H65" s="5">
        <v>37123142.376400001</v>
      </c>
      <c r="I65" s="6">
        <f t="shared" si="0"/>
        <v>171855129.27779999</v>
      </c>
      <c r="J65" s="11"/>
      <c r="K65" s="145"/>
      <c r="L65" s="140"/>
      <c r="M65" s="12">
        <v>3</v>
      </c>
      <c r="N65" s="5" t="s">
        <v>499</v>
      </c>
      <c r="O65" s="5">
        <v>141621873.66639999</v>
      </c>
      <c r="P65" s="5">
        <v>0</v>
      </c>
      <c r="Q65" s="5">
        <v>285403.9388</v>
      </c>
      <c r="R65" s="5">
        <v>38587831.011799999</v>
      </c>
      <c r="S65" s="6">
        <f t="shared" si="1"/>
        <v>180495108.61699998</v>
      </c>
    </row>
    <row r="66" spans="1:19" ht="25" customHeight="1" x14ac:dyDescent="0.25">
      <c r="A66" s="143"/>
      <c r="B66" s="140"/>
      <c r="C66" s="1">
        <v>19</v>
      </c>
      <c r="D66" s="5" t="s">
        <v>119</v>
      </c>
      <c r="E66" s="5">
        <v>112197760.65369999</v>
      </c>
      <c r="F66" s="5">
        <v>0</v>
      </c>
      <c r="G66" s="5">
        <v>226106.89989999999</v>
      </c>
      <c r="H66" s="5">
        <v>31782302.062199999</v>
      </c>
      <c r="I66" s="6">
        <f t="shared" si="0"/>
        <v>144206169.61579999</v>
      </c>
      <c r="J66" s="11"/>
      <c r="K66" s="145"/>
      <c r="L66" s="140"/>
      <c r="M66" s="12">
        <v>4</v>
      </c>
      <c r="N66" s="5" t="s">
        <v>500</v>
      </c>
      <c r="O66" s="5">
        <v>116932706.7577</v>
      </c>
      <c r="P66" s="5">
        <v>0</v>
      </c>
      <c r="Q66" s="5">
        <v>235649.0154</v>
      </c>
      <c r="R66" s="5">
        <v>32572163.888300002</v>
      </c>
      <c r="S66" s="6">
        <f t="shared" si="1"/>
        <v>149740519.66140002</v>
      </c>
    </row>
    <row r="67" spans="1:19" ht="25" customHeight="1" x14ac:dyDescent="0.25">
      <c r="A67" s="143"/>
      <c r="B67" s="140"/>
      <c r="C67" s="1">
        <v>20</v>
      </c>
      <c r="D67" s="5" t="s">
        <v>120</v>
      </c>
      <c r="E67" s="5">
        <v>118050751.2252</v>
      </c>
      <c r="F67" s="5">
        <v>0</v>
      </c>
      <c r="G67" s="5">
        <v>237902.1581</v>
      </c>
      <c r="H67" s="5">
        <v>33291661.6151</v>
      </c>
      <c r="I67" s="6">
        <f t="shared" si="0"/>
        <v>151580314.9984</v>
      </c>
      <c r="J67" s="11"/>
      <c r="K67" s="145"/>
      <c r="L67" s="140"/>
      <c r="M67" s="12">
        <v>5</v>
      </c>
      <c r="N67" s="5" t="s">
        <v>501</v>
      </c>
      <c r="O67" s="5">
        <v>155731571.15799999</v>
      </c>
      <c r="P67" s="5">
        <v>0</v>
      </c>
      <c r="Q67" s="5">
        <v>313838.55229999998</v>
      </c>
      <c r="R67" s="5">
        <v>41844493.496799998</v>
      </c>
      <c r="S67" s="6">
        <f t="shared" si="1"/>
        <v>197889903.2071</v>
      </c>
    </row>
    <row r="68" spans="1:19" ht="25" customHeight="1" x14ac:dyDescent="0.25">
      <c r="A68" s="143"/>
      <c r="B68" s="140"/>
      <c r="C68" s="1">
        <v>21</v>
      </c>
      <c r="D68" s="5" t="s">
        <v>121</v>
      </c>
      <c r="E68" s="5">
        <v>122789927.4269</v>
      </c>
      <c r="F68" s="5">
        <v>0</v>
      </c>
      <c r="G68" s="5">
        <v>247452.79829999999</v>
      </c>
      <c r="H68" s="5">
        <v>34834100.913699999</v>
      </c>
      <c r="I68" s="6">
        <f t="shared" si="0"/>
        <v>157871481.13889998</v>
      </c>
      <c r="J68" s="11"/>
      <c r="K68" s="145"/>
      <c r="L68" s="140"/>
      <c r="M68" s="12">
        <v>6</v>
      </c>
      <c r="N68" s="5" t="s">
        <v>502</v>
      </c>
      <c r="O68" s="5">
        <v>190528156.71869999</v>
      </c>
      <c r="P68" s="5">
        <v>0</v>
      </c>
      <c r="Q68" s="5">
        <v>383962.48389999999</v>
      </c>
      <c r="R68" s="5">
        <v>44198771.295000002</v>
      </c>
      <c r="S68" s="6">
        <f t="shared" si="1"/>
        <v>235110890.49760002</v>
      </c>
    </row>
    <row r="69" spans="1:19" ht="25" customHeight="1" x14ac:dyDescent="0.25">
      <c r="A69" s="143"/>
      <c r="B69" s="140"/>
      <c r="C69" s="1">
        <v>22</v>
      </c>
      <c r="D69" s="5" t="s">
        <v>122</v>
      </c>
      <c r="E69" s="5">
        <v>105541156.4214</v>
      </c>
      <c r="F69" s="5">
        <v>0</v>
      </c>
      <c r="G69" s="5">
        <v>212692.15669999999</v>
      </c>
      <c r="H69" s="5">
        <v>31431964.477899998</v>
      </c>
      <c r="I69" s="6">
        <f t="shared" si="0"/>
        <v>137185813.05599999</v>
      </c>
      <c r="J69" s="11"/>
      <c r="K69" s="145"/>
      <c r="L69" s="140"/>
      <c r="M69" s="12">
        <v>7</v>
      </c>
      <c r="N69" s="5" t="s">
        <v>503</v>
      </c>
      <c r="O69" s="5">
        <v>129801560.6621</v>
      </c>
      <c r="P69" s="5">
        <v>0</v>
      </c>
      <c r="Q69" s="5">
        <v>261583.0148</v>
      </c>
      <c r="R69" s="5">
        <v>32893268.209100001</v>
      </c>
      <c r="S69" s="6">
        <f t="shared" si="1"/>
        <v>162956411.88600001</v>
      </c>
    </row>
    <row r="70" spans="1:19" ht="25" customHeight="1" x14ac:dyDescent="0.25">
      <c r="A70" s="143"/>
      <c r="B70" s="140"/>
      <c r="C70" s="1">
        <v>23</v>
      </c>
      <c r="D70" s="5" t="s">
        <v>123</v>
      </c>
      <c r="E70" s="5">
        <v>110205498.4755</v>
      </c>
      <c r="F70" s="5">
        <v>0</v>
      </c>
      <c r="G70" s="5">
        <v>222091.9871</v>
      </c>
      <c r="H70" s="5">
        <v>32917937.420000002</v>
      </c>
      <c r="I70" s="6">
        <f t="shared" si="0"/>
        <v>143345527.88260001</v>
      </c>
      <c r="J70" s="11"/>
      <c r="K70" s="145"/>
      <c r="L70" s="140"/>
      <c r="M70" s="12">
        <v>8</v>
      </c>
      <c r="N70" s="5" t="s">
        <v>504</v>
      </c>
      <c r="O70" s="5">
        <v>137895306.58629999</v>
      </c>
      <c r="P70" s="5">
        <v>0</v>
      </c>
      <c r="Q70" s="5">
        <v>277893.96250000002</v>
      </c>
      <c r="R70" s="5">
        <v>34648187.1756</v>
      </c>
      <c r="S70" s="6">
        <f t="shared" si="1"/>
        <v>172821387.72439998</v>
      </c>
    </row>
    <row r="71" spans="1:19" ht="25" customHeight="1" x14ac:dyDescent="0.25">
      <c r="A71" s="143"/>
      <c r="B71" s="140"/>
      <c r="C71" s="1">
        <v>24</v>
      </c>
      <c r="D71" s="5" t="s">
        <v>124</v>
      </c>
      <c r="E71" s="5">
        <v>112881425.2256</v>
      </c>
      <c r="F71" s="5">
        <v>0</v>
      </c>
      <c r="G71" s="5">
        <v>227484.65719999999</v>
      </c>
      <c r="H71" s="5">
        <v>30155240.158799998</v>
      </c>
      <c r="I71" s="6">
        <f t="shared" si="0"/>
        <v>143264150.04159999</v>
      </c>
      <c r="J71" s="11"/>
      <c r="K71" s="145"/>
      <c r="L71" s="140"/>
      <c r="M71" s="12">
        <v>9</v>
      </c>
      <c r="N71" s="5" t="s">
        <v>505</v>
      </c>
      <c r="O71" s="5">
        <v>171309256.873</v>
      </c>
      <c r="P71" s="5">
        <v>0</v>
      </c>
      <c r="Q71" s="5">
        <v>345231.53379999998</v>
      </c>
      <c r="R71" s="5">
        <v>43951288.6404</v>
      </c>
      <c r="S71" s="6">
        <f t="shared" si="1"/>
        <v>215605777.04719999</v>
      </c>
    </row>
    <row r="72" spans="1:19" ht="25" customHeight="1" x14ac:dyDescent="0.25">
      <c r="A72" s="143"/>
      <c r="B72" s="140"/>
      <c r="C72" s="1">
        <v>25</v>
      </c>
      <c r="D72" s="5" t="s">
        <v>125</v>
      </c>
      <c r="E72" s="5">
        <v>132999325.1028</v>
      </c>
      <c r="F72" s="5">
        <v>0</v>
      </c>
      <c r="G72" s="5">
        <v>268027.32</v>
      </c>
      <c r="H72" s="5">
        <v>36709107.049500003</v>
      </c>
      <c r="I72" s="6">
        <f t="shared" si="0"/>
        <v>169976459.47229999</v>
      </c>
      <c r="J72" s="11"/>
      <c r="K72" s="145"/>
      <c r="L72" s="140"/>
      <c r="M72" s="12">
        <v>10</v>
      </c>
      <c r="N72" s="5" t="s">
        <v>506</v>
      </c>
      <c r="O72" s="5">
        <v>119283896.79440001</v>
      </c>
      <c r="P72" s="5">
        <v>0</v>
      </c>
      <c r="Q72" s="5">
        <v>240387.25870000001</v>
      </c>
      <c r="R72" s="5">
        <v>32874112.728599999</v>
      </c>
      <c r="S72" s="6">
        <f t="shared" si="1"/>
        <v>152398396.78170002</v>
      </c>
    </row>
    <row r="73" spans="1:19" ht="25" customHeight="1" x14ac:dyDescent="0.25">
      <c r="A73" s="143"/>
      <c r="B73" s="140"/>
      <c r="C73" s="1">
        <v>26</v>
      </c>
      <c r="D73" s="5" t="s">
        <v>126</v>
      </c>
      <c r="E73" s="5">
        <v>99072089.462200001</v>
      </c>
      <c r="F73" s="5">
        <v>0</v>
      </c>
      <c r="G73" s="5">
        <v>199655.3486</v>
      </c>
      <c r="H73" s="5">
        <v>27525554.2465</v>
      </c>
      <c r="I73" s="6">
        <f t="shared" ref="I73:I136" si="5">E73+F73+G73+H73</f>
        <v>126797299.0573</v>
      </c>
      <c r="J73" s="11"/>
      <c r="K73" s="145"/>
      <c r="L73" s="140"/>
      <c r="M73" s="12">
        <v>11</v>
      </c>
      <c r="N73" s="5" t="s">
        <v>507</v>
      </c>
      <c r="O73" s="5">
        <v>125994926.3176</v>
      </c>
      <c r="P73" s="5">
        <v>0</v>
      </c>
      <c r="Q73" s="5">
        <v>253911.6827</v>
      </c>
      <c r="R73" s="5">
        <v>35167154.532600001</v>
      </c>
      <c r="S73" s="6">
        <f t="shared" ref="S73:S136" si="6">O73+P73+Q73+R73</f>
        <v>161415992.53289998</v>
      </c>
    </row>
    <row r="74" spans="1:19" ht="25" customHeight="1" x14ac:dyDescent="0.25">
      <c r="A74" s="143"/>
      <c r="B74" s="140"/>
      <c r="C74" s="1">
        <v>27</v>
      </c>
      <c r="D74" s="5" t="s">
        <v>127</v>
      </c>
      <c r="E74" s="5">
        <v>121562262.8284</v>
      </c>
      <c r="F74" s="5">
        <v>0</v>
      </c>
      <c r="G74" s="5">
        <v>244978.7432</v>
      </c>
      <c r="H74" s="5">
        <v>33199499.905400001</v>
      </c>
      <c r="I74" s="6">
        <f t="shared" si="5"/>
        <v>155006741.477</v>
      </c>
      <c r="J74" s="11"/>
      <c r="K74" s="145"/>
      <c r="L74" s="140"/>
      <c r="M74" s="12">
        <v>12</v>
      </c>
      <c r="N74" s="5" t="s">
        <v>508</v>
      </c>
      <c r="O74" s="5">
        <v>138999790.41370001</v>
      </c>
      <c r="P74" s="5">
        <v>0</v>
      </c>
      <c r="Q74" s="5">
        <v>280119.77710000001</v>
      </c>
      <c r="R74" s="5">
        <v>38423817.0176</v>
      </c>
      <c r="S74" s="6">
        <f t="shared" si="6"/>
        <v>177703727.20840001</v>
      </c>
    </row>
    <row r="75" spans="1:19" ht="25" customHeight="1" x14ac:dyDescent="0.25">
      <c r="A75" s="143"/>
      <c r="B75" s="140"/>
      <c r="C75" s="1">
        <v>28</v>
      </c>
      <c r="D75" s="5" t="s">
        <v>128</v>
      </c>
      <c r="E75" s="5">
        <v>99107370.244599998</v>
      </c>
      <c r="F75" s="5">
        <v>0</v>
      </c>
      <c r="G75" s="5">
        <v>199726.44829999999</v>
      </c>
      <c r="H75" s="5">
        <v>28327391.8928</v>
      </c>
      <c r="I75" s="6">
        <f t="shared" si="5"/>
        <v>127634488.58570001</v>
      </c>
      <c r="J75" s="11"/>
      <c r="K75" s="145"/>
      <c r="L75" s="140"/>
      <c r="M75" s="12">
        <v>13</v>
      </c>
      <c r="N75" s="5" t="s">
        <v>509</v>
      </c>
      <c r="O75" s="5">
        <v>115678187.6065</v>
      </c>
      <c r="P75" s="5">
        <v>0</v>
      </c>
      <c r="Q75" s="5">
        <v>233120.84160000001</v>
      </c>
      <c r="R75" s="5">
        <v>30119339.2203</v>
      </c>
      <c r="S75" s="6">
        <f t="shared" si="6"/>
        <v>146030647.66839999</v>
      </c>
    </row>
    <row r="76" spans="1:19" ht="25" customHeight="1" x14ac:dyDescent="0.25">
      <c r="A76" s="143"/>
      <c r="B76" s="140"/>
      <c r="C76" s="1">
        <v>29</v>
      </c>
      <c r="D76" s="5" t="s">
        <v>129</v>
      </c>
      <c r="E76" s="5">
        <v>129251921.21080001</v>
      </c>
      <c r="F76" s="5">
        <v>0</v>
      </c>
      <c r="G76" s="5">
        <v>260475.35209999999</v>
      </c>
      <c r="H76" s="5">
        <v>32527673.3521</v>
      </c>
      <c r="I76" s="6">
        <f t="shared" si="5"/>
        <v>162040069.91500002</v>
      </c>
      <c r="J76" s="11"/>
      <c r="K76" s="145"/>
      <c r="L76" s="140"/>
      <c r="M76" s="12">
        <v>14</v>
      </c>
      <c r="N76" s="5" t="s">
        <v>510</v>
      </c>
      <c r="O76" s="5">
        <v>132748280.19760001</v>
      </c>
      <c r="P76" s="5">
        <v>0</v>
      </c>
      <c r="Q76" s="5">
        <v>267521.40090000001</v>
      </c>
      <c r="R76" s="5">
        <v>35443024.224600002</v>
      </c>
      <c r="S76" s="6">
        <f t="shared" si="6"/>
        <v>168458825.82310003</v>
      </c>
    </row>
    <row r="77" spans="1:19" ht="25" customHeight="1" x14ac:dyDescent="0.25">
      <c r="A77" s="143"/>
      <c r="B77" s="140"/>
      <c r="C77" s="1">
        <v>30</v>
      </c>
      <c r="D77" s="5" t="s">
        <v>130</v>
      </c>
      <c r="E77" s="5">
        <v>106949601.8691</v>
      </c>
      <c r="F77" s="5">
        <v>0</v>
      </c>
      <c r="G77" s="5">
        <v>215530.53099999999</v>
      </c>
      <c r="H77" s="5">
        <v>28901133.153999999</v>
      </c>
      <c r="I77" s="6">
        <f t="shared" si="5"/>
        <v>136066265.55410001</v>
      </c>
      <c r="J77" s="11"/>
      <c r="K77" s="145"/>
      <c r="L77" s="140"/>
      <c r="M77" s="12">
        <v>15</v>
      </c>
      <c r="N77" s="5" t="s">
        <v>511</v>
      </c>
      <c r="O77" s="5">
        <v>153577190.52959999</v>
      </c>
      <c r="P77" s="5">
        <v>0</v>
      </c>
      <c r="Q77" s="5">
        <v>309496.92979999998</v>
      </c>
      <c r="R77" s="5">
        <v>37064777.982799999</v>
      </c>
      <c r="S77" s="6">
        <f t="shared" si="6"/>
        <v>190951465.44220001</v>
      </c>
    </row>
    <row r="78" spans="1:19" ht="25" customHeight="1" x14ac:dyDescent="0.25">
      <c r="A78" s="143"/>
      <c r="B78" s="141"/>
      <c r="C78" s="1">
        <v>31</v>
      </c>
      <c r="D78" s="5" t="s">
        <v>131</v>
      </c>
      <c r="E78" s="5">
        <v>161659538.47350001</v>
      </c>
      <c r="F78" s="5">
        <v>0</v>
      </c>
      <c r="G78" s="5">
        <v>325784.90759999998</v>
      </c>
      <c r="H78" s="5">
        <v>47242236.5414</v>
      </c>
      <c r="I78" s="6">
        <f t="shared" si="5"/>
        <v>209227559.92250001</v>
      </c>
      <c r="J78" s="11"/>
      <c r="K78" s="145"/>
      <c r="L78" s="140"/>
      <c r="M78" s="12">
        <v>16</v>
      </c>
      <c r="N78" s="5" t="s">
        <v>512</v>
      </c>
      <c r="O78" s="5">
        <v>123045091.37289999</v>
      </c>
      <c r="P78" s="5">
        <v>0</v>
      </c>
      <c r="Q78" s="5">
        <v>247967.01819999999</v>
      </c>
      <c r="R78" s="5">
        <v>33147520.6721</v>
      </c>
      <c r="S78" s="6">
        <f t="shared" si="6"/>
        <v>156440579.0632</v>
      </c>
    </row>
    <row r="79" spans="1:19" ht="25" customHeight="1" x14ac:dyDescent="0.3">
      <c r="A79" s="1"/>
      <c r="B79" s="129" t="s">
        <v>816</v>
      </c>
      <c r="C79" s="130"/>
      <c r="D79" s="131"/>
      <c r="E79" s="14">
        <f>SUM(E48:E78)</f>
        <v>3657751291.5006008</v>
      </c>
      <c r="F79" s="14">
        <f t="shared" ref="F79:I79" si="7">SUM(F48:F78)</f>
        <v>0</v>
      </c>
      <c r="G79" s="14">
        <f t="shared" si="7"/>
        <v>7371295.1170000006</v>
      </c>
      <c r="H79" s="14">
        <f t="shared" si="7"/>
        <v>1027813995.5172999</v>
      </c>
      <c r="I79" s="14">
        <f t="shared" si="7"/>
        <v>4692936582.1349001</v>
      </c>
      <c r="J79" s="11"/>
      <c r="K79" s="145"/>
      <c r="L79" s="140"/>
      <c r="M79" s="12">
        <v>17</v>
      </c>
      <c r="N79" s="5" t="s">
        <v>513</v>
      </c>
      <c r="O79" s="5">
        <v>121257100.461</v>
      </c>
      <c r="P79" s="5">
        <v>0</v>
      </c>
      <c r="Q79" s="5">
        <v>244363.76379999999</v>
      </c>
      <c r="R79" s="5">
        <v>30468138.211800002</v>
      </c>
      <c r="S79" s="6">
        <f t="shared" si="6"/>
        <v>151969602.4366</v>
      </c>
    </row>
    <row r="80" spans="1:19" ht="25" customHeight="1" x14ac:dyDescent="0.25">
      <c r="A80" s="143">
        <v>4</v>
      </c>
      <c r="B80" s="139" t="s">
        <v>29</v>
      </c>
      <c r="C80" s="1">
        <v>1</v>
      </c>
      <c r="D80" s="5" t="s">
        <v>132</v>
      </c>
      <c r="E80" s="5">
        <v>181831046.22319999</v>
      </c>
      <c r="F80" s="5">
        <v>0</v>
      </c>
      <c r="G80" s="5">
        <v>366435.60379999998</v>
      </c>
      <c r="H80" s="5">
        <v>53784618.382600002</v>
      </c>
      <c r="I80" s="6">
        <f t="shared" si="5"/>
        <v>235982100.2096</v>
      </c>
      <c r="J80" s="11"/>
      <c r="K80" s="145"/>
      <c r="L80" s="140"/>
      <c r="M80" s="12">
        <v>18</v>
      </c>
      <c r="N80" s="5" t="s">
        <v>514</v>
      </c>
      <c r="O80" s="5">
        <v>125834470.7969</v>
      </c>
      <c r="P80" s="5">
        <v>0</v>
      </c>
      <c r="Q80" s="5">
        <v>253588.3241</v>
      </c>
      <c r="R80" s="5">
        <v>33330613.2172</v>
      </c>
      <c r="S80" s="6">
        <f t="shared" si="6"/>
        <v>159418672.3382</v>
      </c>
    </row>
    <row r="81" spans="1:19" ht="25" customHeight="1" x14ac:dyDescent="0.25">
      <c r="A81" s="143"/>
      <c r="B81" s="140"/>
      <c r="C81" s="1">
        <v>2</v>
      </c>
      <c r="D81" s="5" t="s">
        <v>133</v>
      </c>
      <c r="E81" s="5">
        <v>119582444.7667</v>
      </c>
      <c r="F81" s="5">
        <v>0</v>
      </c>
      <c r="G81" s="5">
        <v>240988.90849999999</v>
      </c>
      <c r="H81" s="5">
        <v>37103118.136699997</v>
      </c>
      <c r="I81" s="6">
        <f t="shared" si="5"/>
        <v>156926551.81189999</v>
      </c>
      <c r="J81" s="11"/>
      <c r="K81" s="145"/>
      <c r="L81" s="140"/>
      <c r="M81" s="12">
        <v>19</v>
      </c>
      <c r="N81" s="5" t="s">
        <v>515</v>
      </c>
      <c r="O81" s="5">
        <v>152242875.67449999</v>
      </c>
      <c r="P81" s="5">
        <v>0</v>
      </c>
      <c r="Q81" s="5">
        <v>306807.94750000001</v>
      </c>
      <c r="R81" s="5">
        <v>35106457.045999996</v>
      </c>
      <c r="S81" s="6">
        <f t="shared" si="6"/>
        <v>187656140.66799998</v>
      </c>
    </row>
    <row r="82" spans="1:19" ht="25" customHeight="1" x14ac:dyDescent="0.25">
      <c r="A82" s="143"/>
      <c r="B82" s="140"/>
      <c r="C82" s="1">
        <v>3</v>
      </c>
      <c r="D82" s="5" t="s">
        <v>134</v>
      </c>
      <c r="E82" s="5">
        <v>123016518.7035</v>
      </c>
      <c r="F82" s="5">
        <v>0</v>
      </c>
      <c r="G82" s="5">
        <v>247909.43710000001</v>
      </c>
      <c r="H82" s="5">
        <v>38186672.127700001</v>
      </c>
      <c r="I82" s="6">
        <f t="shared" si="5"/>
        <v>161451100.2683</v>
      </c>
      <c r="J82" s="11"/>
      <c r="K82" s="145"/>
      <c r="L82" s="140"/>
      <c r="M82" s="12">
        <v>20</v>
      </c>
      <c r="N82" s="5" t="s">
        <v>516</v>
      </c>
      <c r="O82" s="5">
        <v>116988124.772</v>
      </c>
      <c r="P82" s="5">
        <v>0</v>
      </c>
      <c r="Q82" s="5">
        <v>235760.6967</v>
      </c>
      <c r="R82" s="5">
        <v>31225125.877500001</v>
      </c>
      <c r="S82" s="6">
        <f t="shared" si="6"/>
        <v>148449011.34620002</v>
      </c>
    </row>
    <row r="83" spans="1:19" ht="25" customHeight="1" x14ac:dyDescent="0.25">
      <c r="A83" s="143"/>
      <c r="B83" s="140"/>
      <c r="C83" s="1">
        <v>4</v>
      </c>
      <c r="D83" s="5" t="s">
        <v>135</v>
      </c>
      <c r="E83" s="5">
        <v>148689461.73649999</v>
      </c>
      <c r="F83" s="5">
        <v>0</v>
      </c>
      <c r="G83" s="5">
        <v>299646.91850000003</v>
      </c>
      <c r="H83" s="5">
        <v>47232520.873599999</v>
      </c>
      <c r="I83" s="6">
        <f t="shared" si="5"/>
        <v>196221629.52860001</v>
      </c>
      <c r="J83" s="11"/>
      <c r="K83" s="146"/>
      <c r="L83" s="141"/>
      <c r="M83" s="12">
        <v>21</v>
      </c>
      <c r="N83" s="5" t="s">
        <v>517</v>
      </c>
      <c r="O83" s="5">
        <v>139736216.15020001</v>
      </c>
      <c r="P83" s="5">
        <v>0</v>
      </c>
      <c r="Q83" s="5">
        <v>281603.86139999999</v>
      </c>
      <c r="R83" s="5">
        <v>36284788.354500003</v>
      </c>
      <c r="S83" s="6">
        <f t="shared" si="6"/>
        <v>176302608.36610001</v>
      </c>
    </row>
    <row r="84" spans="1:19" ht="25" customHeight="1" x14ac:dyDescent="0.3">
      <c r="A84" s="143"/>
      <c r="B84" s="140"/>
      <c r="C84" s="1">
        <v>5</v>
      </c>
      <c r="D84" s="5" t="s">
        <v>136</v>
      </c>
      <c r="E84" s="5">
        <v>112924808.78</v>
      </c>
      <c r="F84" s="5">
        <v>0</v>
      </c>
      <c r="G84" s="5">
        <v>227572.08600000001</v>
      </c>
      <c r="H84" s="5">
        <v>33970312.373400003</v>
      </c>
      <c r="I84" s="6">
        <f t="shared" si="5"/>
        <v>147122693.2394</v>
      </c>
      <c r="J84" s="11"/>
      <c r="K84" s="18"/>
      <c r="L84" s="129" t="s">
        <v>834</v>
      </c>
      <c r="M84" s="130"/>
      <c r="N84" s="131"/>
      <c r="O84" s="14">
        <f>SUM(O63:O83)</f>
        <v>2880247901.7938991</v>
      </c>
      <c r="P84" s="14">
        <f t="shared" ref="P84:S84" si="8">SUM(P63:P83)</f>
        <v>0</v>
      </c>
      <c r="Q84" s="14">
        <f t="shared" si="8"/>
        <v>5804428.8969999989</v>
      </c>
      <c r="R84" s="14">
        <f t="shared" si="8"/>
        <v>743682148.00750005</v>
      </c>
      <c r="S84" s="14">
        <f t="shared" si="8"/>
        <v>3629734478.6984</v>
      </c>
    </row>
    <row r="85" spans="1:19" ht="25" customHeight="1" x14ac:dyDescent="0.25">
      <c r="A85" s="143"/>
      <c r="B85" s="140"/>
      <c r="C85" s="1">
        <v>6</v>
      </c>
      <c r="D85" s="5" t="s">
        <v>137</v>
      </c>
      <c r="E85" s="5">
        <v>130001635.8028</v>
      </c>
      <c r="F85" s="5">
        <v>0</v>
      </c>
      <c r="G85" s="5">
        <v>261986.2169</v>
      </c>
      <c r="H85" s="5">
        <v>39850891.047600001</v>
      </c>
      <c r="I85" s="6">
        <f t="shared" si="5"/>
        <v>170114513.06730002</v>
      </c>
      <c r="J85" s="11"/>
      <c r="K85" s="144">
        <v>22</v>
      </c>
      <c r="L85" s="139" t="s">
        <v>47</v>
      </c>
      <c r="M85" s="12">
        <v>1</v>
      </c>
      <c r="N85" s="5" t="s">
        <v>518</v>
      </c>
      <c r="O85" s="5">
        <v>149258338.68000001</v>
      </c>
      <c r="P85" s="5">
        <v>-4284409.3099999996</v>
      </c>
      <c r="Q85" s="5">
        <v>300793.34960000002</v>
      </c>
      <c r="R85" s="5">
        <v>39136216.622199997</v>
      </c>
      <c r="S85" s="6">
        <f t="shared" si="6"/>
        <v>184410939.34179997</v>
      </c>
    </row>
    <row r="86" spans="1:19" ht="25" customHeight="1" x14ac:dyDescent="0.25">
      <c r="A86" s="143"/>
      <c r="B86" s="140"/>
      <c r="C86" s="1">
        <v>7</v>
      </c>
      <c r="D86" s="5" t="s">
        <v>138</v>
      </c>
      <c r="E86" s="5">
        <v>120482189.6293</v>
      </c>
      <c r="F86" s="5">
        <v>0</v>
      </c>
      <c r="G86" s="5">
        <v>242802.12220000001</v>
      </c>
      <c r="H86" s="5">
        <v>37493843.782399997</v>
      </c>
      <c r="I86" s="6">
        <f t="shared" si="5"/>
        <v>158218835.53389999</v>
      </c>
      <c r="J86" s="11"/>
      <c r="K86" s="145"/>
      <c r="L86" s="140"/>
      <c r="M86" s="12">
        <v>2</v>
      </c>
      <c r="N86" s="5" t="s">
        <v>519</v>
      </c>
      <c r="O86" s="5">
        <v>131978053.8299</v>
      </c>
      <c r="P86" s="5">
        <v>-4284409.3099999996</v>
      </c>
      <c r="Q86" s="5">
        <v>265969.1997</v>
      </c>
      <c r="R86" s="5">
        <v>32991615.420699999</v>
      </c>
      <c r="S86" s="6">
        <f t="shared" si="6"/>
        <v>160951229.14029998</v>
      </c>
    </row>
    <row r="87" spans="1:19" ht="25" customHeight="1" x14ac:dyDescent="0.25">
      <c r="A87" s="143"/>
      <c r="B87" s="140"/>
      <c r="C87" s="1">
        <v>8</v>
      </c>
      <c r="D87" s="5" t="s">
        <v>139</v>
      </c>
      <c r="E87" s="5">
        <v>107726047.87289999</v>
      </c>
      <c r="F87" s="5">
        <v>0</v>
      </c>
      <c r="G87" s="5">
        <v>217095.26629999999</v>
      </c>
      <c r="H87" s="5">
        <v>32722052.021400001</v>
      </c>
      <c r="I87" s="6">
        <f t="shared" si="5"/>
        <v>140665195.16059998</v>
      </c>
      <c r="J87" s="11"/>
      <c r="K87" s="145"/>
      <c r="L87" s="140"/>
      <c r="M87" s="12">
        <v>3</v>
      </c>
      <c r="N87" s="5" t="s">
        <v>520</v>
      </c>
      <c r="O87" s="5">
        <v>166562699.84150001</v>
      </c>
      <c r="P87" s="5">
        <v>-4284409.3099999996</v>
      </c>
      <c r="Q87" s="5">
        <v>335666.01939999999</v>
      </c>
      <c r="R87" s="5">
        <v>44148875.088600002</v>
      </c>
      <c r="S87" s="6">
        <f t="shared" si="6"/>
        <v>206762831.63950002</v>
      </c>
    </row>
    <row r="88" spans="1:19" ht="25" customHeight="1" x14ac:dyDescent="0.25">
      <c r="A88" s="143"/>
      <c r="B88" s="140"/>
      <c r="C88" s="1">
        <v>9</v>
      </c>
      <c r="D88" s="5" t="s">
        <v>140</v>
      </c>
      <c r="E88" s="5">
        <v>119649969.76199999</v>
      </c>
      <c r="F88" s="5">
        <v>0</v>
      </c>
      <c r="G88" s="5">
        <v>241124.9884</v>
      </c>
      <c r="H88" s="5">
        <v>37480073.376699999</v>
      </c>
      <c r="I88" s="6">
        <f t="shared" si="5"/>
        <v>157371168.12709999</v>
      </c>
      <c r="J88" s="11"/>
      <c r="K88" s="145"/>
      <c r="L88" s="140"/>
      <c r="M88" s="12">
        <v>4</v>
      </c>
      <c r="N88" s="5" t="s">
        <v>521</v>
      </c>
      <c r="O88" s="5">
        <v>131882639.8462</v>
      </c>
      <c r="P88" s="5">
        <v>-4284409.3099999996</v>
      </c>
      <c r="Q88" s="5">
        <v>265776.91639999999</v>
      </c>
      <c r="R88" s="5">
        <v>34351116.033299997</v>
      </c>
      <c r="S88" s="6">
        <f t="shared" si="6"/>
        <v>162215123.48589998</v>
      </c>
    </row>
    <row r="89" spans="1:19" ht="25" customHeight="1" x14ac:dyDescent="0.25">
      <c r="A89" s="143"/>
      <c r="B89" s="140"/>
      <c r="C89" s="1">
        <v>10</v>
      </c>
      <c r="D89" s="5" t="s">
        <v>141</v>
      </c>
      <c r="E89" s="5">
        <v>189290565.35870001</v>
      </c>
      <c r="F89" s="5">
        <v>0</v>
      </c>
      <c r="G89" s="5">
        <v>381468.42389999999</v>
      </c>
      <c r="H89" s="5">
        <v>58447400.842500001</v>
      </c>
      <c r="I89" s="6">
        <f t="shared" si="5"/>
        <v>248119434.62510002</v>
      </c>
      <c r="J89" s="11"/>
      <c r="K89" s="145"/>
      <c r="L89" s="140"/>
      <c r="M89" s="12">
        <v>5</v>
      </c>
      <c r="N89" s="5" t="s">
        <v>522</v>
      </c>
      <c r="O89" s="5">
        <v>180324532.51359999</v>
      </c>
      <c r="P89" s="5">
        <v>-4284409.3099999996</v>
      </c>
      <c r="Q89" s="5">
        <v>363399.59720000002</v>
      </c>
      <c r="R89" s="5">
        <v>43607213.487599999</v>
      </c>
      <c r="S89" s="6">
        <f t="shared" si="6"/>
        <v>220010736.28839999</v>
      </c>
    </row>
    <row r="90" spans="1:19" ht="25" customHeight="1" x14ac:dyDescent="0.25">
      <c r="A90" s="143"/>
      <c r="B90" s="140"/>
      <c r="C90" s="1">
        <v>11</v>
      </c>
      <c r="D90" s="5" t="s">
        <v>142</v>
      </c>
      <c r="E90" s="5">
        <v>131557171.5178</v>
      </c>
      <c r="F90" s="5">
        <v>0</v>
      </c>
      <c r="G90" s="5">
        <v>265121.01530000003</v>
      </c>
      <c r="H90" s="5">
        <v>41284397.974699996</v>
      </c>
      <c r="I90" s="6">
        <f t="shared" si="5"/>
        <v>173106690.50780001</v>
      </c>
      <c r="J90" s="11"/>
      <c r="K90" s="145"/>
      <c r="L90" s="140"/>
      <c r="M90" s="12">
        <v>6</v>
      </c>
      <c r="N90" s="5" t="s">
        <v>523</v>
      </c>
      <c r="O90" s="5">
        <v>140203643.7507</v>
      </c>
      <c r="P90" s="5">
        <v>-4284409.3099999996</v>
      </c>
      <c r="Q90" s="5">
        <v>282545.84639999998</v>
      </c>
      <c r="R90" s="5">
        <v>33438422.774599999</v>
      </c>
      <c r="S90" s="6">
        <f t="shared" si="6"/>
        <v>169640203.06169999</v>
      </c>
    </row>
    <row r="91" spans="1:19" ht="25" customHeight="1" x14ac:dyDescent="0.25">
      <c r="A91" s="143"/>
      <c r="B91" s="140"/>
      <c r="C91" s="1">
        <v>12</v>
      </c>
      <c r="D91" s="5" t="s">
        <v>143</v>
      </c>
      <c r="E91" s="5">
        <v>160841850.67340001</v>
      </c>
      <c r="F91" s="5">
        <v>0</v>
      </c>
      <c r="G91" s="5">
        <v>324137.05959999998</v>
      </c>
      <c r="H91" s="5">
        <v>48552325.791599996</v>
      </c>
      <c r="I91" s="6">
        <f t="shared" si="5"/>
        <v>209718313.5246</v>
      </c>
      <c r="J91" s="11"/>
      <c r="K91" s="145"/>
      <c r="L91" s="140"/>
      <c r="M91" s="12">
        <v>7</v>
      </c>
      <c r="N91" s="5" t="s">
        <v>524</v>
      </c>
      <c r="O91" s="5">
        <v>117643589.984</v>
      </c>
      <c r="P91" s="5">
        <v>-4284409.3099999996</v>
      </c>
      <c r="Q91" s="5">
        <v>237081.6251</v>
      </c>
      <c r="R91" s="5">
        <v>29721644.107799999</v>
      </c>
      <c r="S91" s="6">
        <f t="shared" si="6"/>
        <v>143317906.40689999</v>
      </c>
    </row>
    <row r="92" spans="1:19" ht="25" customHeight="1" x14ac:dyDescent="0.25">
      <c r="A92" s="143"/>
      <c r="B92" s="140"/>
      <c r="C92" s="1">
        <v>13</v>
      </c>
      <c r="D92" s="5" t="s">
        <v>144</v>
      </c>
      <c r="E92" s="5">
        <v>118177706.43449999</v>
      </c>
      <c r="F92" s="5">
        <v>0</v>
      </c>
      <c r="G92" s="5">
        <v>238158.005</v>
      </c>
      <c r="H92" s="5">
        <v>36728778.5044</v>
      </c>
      <c r="I92" s="6">
        <f t="shared" si="5"/>
        <v>155144642.94389999</v>
      </c>
      <c r="J92" s="11"/>
      <c r="K92" s="145"/>
      <c r="L92" s="140"/>
      <c r="M92" s="12">
        <v>8</v>
      </c>
      <c r="N92" s="5" t="s">
        <v>525</v>
      </c>
      <c r="O92" s="5">
        <v>137854952.4064</v>
      </c>
      <c r="P92" s="5">
        <v>-4284409.3099999996</v>
      </c>
      <c r="Q92" s="5">
        <v>277812.63860000001</v>
      </c>
      <c r="R92" s="5">
        <v>34968630.260200001</v>
      </c>
      <c r="S92" s="6">
        <f t="shared" si="6"/>
        <v>168816985.99520001</v>
      </c>
    </row>
    <row r="93" spans="1:19" ht="25" customHeight="1" x14ac:dyDescent="0.25">
      <c r="A93" s="143"/>
      <c r="B93" s="140"/>
      <c r="C93" s="1">
        <v>14</v>
      </c>
      <c r="D93" s="5" t="s">
        <v>145</v>
      </c>
      <c r="E93" s="5">
        <v>117173899.13680001</v>
      </c>
      <c r="F93" s="5">
        <v>0</v>
      </c>
      <c r="G93" s="5">
        <v>236135.0791</v>
      </c>
      <c r="H93" s="5">
        <v>37429145.954499997</v>
      </c>
      <c r="I93" s="6">
        <f t="shared" si="5"/>
        <v>154839180.17039999</v>
      </c>
      <c r="J93" s="11"/>
      <c r="K93" s="145"/>
      <c r="L93" s="140"/>
      <c r="M93" s="12">
        <v>9</v>
      </c>
      <c r="N93" s="5" t="s">
        <v>526</v>
      </c>
      <c r="O93" s="5">
        <v>135194887.10620001</v>
      </c>
      <c r="P93" s="5">
        <v>-4284409.3099999996</v>
      </c>
      <c r="Q93" s="5">
        <v>272451.93339999998</v>
      </c>
      <c r="R93" s="5">
        <v>32807599.719799999</v>
      </c>
      <c r="S93" s="6">
        <f t="shared" si="6"/>
        <v>163990529.44940001</v>
      </c>
    </row>
    <row r="94" spans="1:19" ht="25" customHeight="1" x14ac:dyDescent="0.25">
      <c r="A94" s="143"/>
      <c r="B94" s="140"/>
      <c r="C94" s="1">
        <v>15</v>
      </c>
      <c r="D94" s="5" t="s">
        <v>146</v>
      </c>
      <c r="E94" s="5">
        <v>140634336.66479999</v>
      </c>
      <c r="F94" s="5">
        <v>0</v>
      </c>
      <c r="G94" s="5">
        <v>283413.80170000001</v>
      </c>
      <c r="H94" s="5">
        <v>43282645.395099998</v>
      </c>
      <c r="I94" s="6">
        <f t="shared" si="5"/>
        <v>184200395.86159998</v>
      </c>
      <c r="J94" s="11"/>
      <c r="K94" s="145"/>
      <c r="L94" s="140"/>
      <c r="M94" s="12">
        <v>10</v>
      </c>
      <c r="N94" s="5" t="s">
        <v>527</v>
      </c>
      <c r="O94" s="5">
        <v>142931668.33109999</v>
      </c>
      <c r="P94" s="5">
        <v>-4284409.3099999996</v>
      </c>
      <c r="Q94" s="5">
        <v>288043.50679999997</v>
      </c>
      <c r="R94" s="5">
        <v>34770613.364699997</v>
      </c>
      <c r="S94" s="6">
        <f t="shared" si="6"/>
        <v>173705915.89259997</v>
      </c>
    </row>
    <row r="95" spans="1:19" ht="25" customHeight="1" x14ac:dyDescent="0.25">
      <c r="A95" s="143"/>
      <c r="B95" s="140"/>
      <c r="C95" s="1">
        <v>16</v>
      </c>
      <c r="D95" s="5" t="s">
        <v>147</v>
      </c>
      <c r="E95" s="5">
        <v>134380088.2631</v>
      </c>
      <c r="F95" s="5">
        <v>0</v>
      </c>
      <c r="G95" s="5">
        <v>270809.90740000003</v>
      </c>
      <c r="H95" s="5">
        <v>42376491.155900002</v>
      </c>
      <c r="I95" s="6">
        <f t="shared" si="5"/>
        <v>177027389.32640001</v>
      </c>
      <c r="J95" s="11"/>
      <c r="K95" s="145"/>
      <c r="L95" s="140"/>
      <c r="M95" s="12">
        <v>11</v>
      </c>
      <c r="N95" s="5" t="s">
        <v>47</v>
      </c>
      <c r="O95" s="5">
        <v>125821121.4606</v>
      </c>
      <c r="P95" s="5">
        <v>-4284409.3099999996</v>
      </c>
      <c r="Q95" s="5">
        <v>253561.42189999999</v>
      </c>
      <c r="R95" s="5">
        <v>32497650.196899999</v>
      </c>
      <c r="S95" s="6">
        <f t="shared" si="6"/>
        <v>154287923.7694</v>
      </c>
    </row>
    <row r="96" spans="1:19" ht="25" customHeight="1" x14ac:dyDescent="0.25">
      <c r="A96" s="143"/>
      <c r="B96" s="140"/>
      <c r="C96" s="1">
        <v>17</v>
      </c>
      <c r="D96" s="5" t="s">
        <v>148</v>
      </c>
      <c r="E96" s="5">
        <v>112573396.1092</v>
      </c>
      <c r="F96" s="5">
        <v>0</v>
      </c>
      <c r="G96" s="5">
        <v>226863.90049999999</v>
      </c>
      <c r="H96" s="5">
        <v>34919162.563299999</v>
      </c>
      <c r="I96" s="6">
        <f t="shared" si="5"/>
        <v>147719422.57300001</v>
      </c>
      <c r="J96" s="11"/>
      <c r="K96" s="145"/>
      <c r="L96" s="140"/>
      <c r="M96" s="12">
        <v>12</v>
      </c>
      <c r="N96" s="5" t="s">
        <v>528</v>
      </c>
      <c r="O96" s="5">
        <v>160636741.75749999</v>
      </c>
      <c r="P96" s="5">
        <v>-4284409.3099999996</v>
      </c>
      <c r="Q96" s="5">
        <v>323723.7132</v>
      </c>
      <c r="R96" s="5">
        <v>38602863.422399998</v>
      </c>
      <c r="S96" s="6">
        <f t="shared" si="6"/>
        <v>195278919.58309999</v>
      </c>
    </row>
    <row r="97" spans="1:19" ht="25" customHeight="1" x14ac:dyDescent="0.25">
      <c r="A97" s="143"/>
      <c r="B97" s="140"/>
      <c r="C97" s="1">
        <v>18</v>
      </c>
      <c r="D97" s="5" t="s">
        <v>149</v>
      </c>
      <c r="E97" s="5">
        <v>116646541.31110001</v>
      </c>
      <c r="F97" s="5">
        <v>0</v>
      </c>
      <c r="G97" s="5">
        <v>235072.31950000001</v>
      </c>
      <c r="H97" s="5">
        <v>35820777.9538</v>
      </c>
      <c r="I97" s="6">
        <f t="shared" si="5"/>
        <v>152702391.5844</v>
      </c>
      <c r="J97" s="11"/>
      <c r="K97" s="145"/>
      <c r="L97" s="140"/>
      <c r="M97" s="12">
        <v>13</v>
      </c>
      <c r="N97" s="5" t="s">
        <v>529</v>
      </c>
      <c r="O97" s="5">
        <v>106029836.6056</v>
      </c>
      <c r="P97" s="5">
        <v>-4284409.3099999996</v>
      </c>
      <c r="Q97" s="5">
        <v>213676.9711</v>
      </c>
      <c r="R97" s="5">
        <v>26969255.418400001</v>
      </c>
      <c r="S97" s="6">
        <f t="shared" si="6"/>
        <v>128928359.6851</v>
      </c>
    </row>
    <row r="98" spans="1:19" ht="25" customHeight="1" x14ac:dyDescent="0.25">
      <c r="A98" s="143"/>
      <c r="B98" s="140"/>
      <c r="C98" s="1">
        <v>19</v>
      </c>
      <c r="D98" s="5" t="s">
        <v>150</v>
      </c>
      <c r="E98" s="5">
        <v>125968360.348</v>
      </c>
      <c r="F98" s="5">
        <v>0</v>
      </c>
      <c r="G98" s="5">
        <v>253858.14550000001</v>
      </c>
      <c r="H98" s="5">
        <v>38570474.105700001</v>
      </c>
      <c r="I98" s="6">
        <f t="shared" si="5"/>
        <v>164792692.59920001</v>
      </c>
      <c r="J98" s="11"/>
      <c r="K98" s="145"/>
      <c r="L98" s="140"/>
      <c r="M98" s="12">
        <v>14</v>
      </c>
      <c r="N98" s="5" t="s">
        <v>530</v>
      </c>
      <c r="O98" s="5">
        <v>154151461.9648</v>
      </c>
      <c r="P98" s="5">
        <v>-4284409.3099999996</v>
      </c>
      <c r="Q98" s="5">
        <v>310654.23220000003</v>
      </c>
      <c r="R98" s="5">
        <v>38364996.972900003</v>
      </c>
      <c r="S98" s="6">
        <f t="shared" si="6"/>
        <v>188542703.8599</v>
      </c>
    </row>
    <row r="99" spans="1:19" ht="25" customHeight="1" x14ac:dyDescent="0.25">
      <c r="A99" s="143"/>
      <c r="B99" s="140"/>
      <c r="C99" s="1">
        <v>20</v>
      </c>
      <c r="D99" s="5" t="s">
        <v>151</v>
      </c>
      <c r="E99" s="5">
        <v>127476795.59020001</v>
      </c>
      <c r="F99" s="5">
        <v>0</v>
      </c>
      <c r="G99" s="5">
        <v>256898.0245</v>
      </c>
      <c r="H99" s="5">
        <v>39708494.282399997</v>
      </c>
      <c r="I99" s="6">
        <f t="shared" si="5"/>
        <v>167442187.8971</v>
      </c>
      <c r="J99" s="11"/>
      <c r="K99" s="145"/>
      <c r="L99" s="140"/>
      <c r="M99" s="12">
        <v>15</v>
      </c>
      <c r="N99" s="5" t="s">
        <v>531</v>
      </c>
      <c r="O99" s="5">
        <v>102936237.32350001</v>
      </c>
      <c r="P99" s="5">
        <v>-4284409.3099999996</v>
      </c>
      <c r="Q99" s="5">
        <v>207442.5851</v>
      </c>
      <c r="R99" s="5">
        <v>26629611.054200001</v>
      </c>
      <c r="S99" s="6">
        <f t="shared" si="6"/>
        <v>125488881.65279999</v>
      </c>
    </row>
    <row r="100" spans="1:19" ht="25" customHeight="1" x14ac:dyDescent="0.25">
      <c r="A100" s="143"/>
      <c r="B100" s="141"/>
      <c r="C100" s="1">
        <v>21</v>
      </c>
      <c r="D100" s="5" t="s">
        <v>152</v>
      </c>
      <c r="E100" s="5">
        <v>122396496.01090001</v>
      </c>
      <c r="F100" s="5">
        <v>0</v>
      </c>
      <c r="G100" s="5">
        <v>246659.93429999999</v>
      </c>
      <c r="H100" s="5">
        <v>38233829.997500002</v>
      </c>
      <c r="I100" s="6">
        <f t="shared" si="5"/>
        <v>160876985.94270003</v>
      </c>
      <c r="J100" s="11"/>
      <c r="K100" s="145"/>
      <c r="L100" s="140"/>
      <c r="M100" s="12">
        <v>16</v>
      </c>
      <c r="N100" s="5" t="s">
        <v>532</v>
      </c>
      <c r="O100" s="5">
        <v>149234084.71090001</v>
      </c>
      <c r="P100" s="5">
        <v>-4284409.3099999996</v>
      </c>
      <c r="Q100" s="5">
        <v>300744.47169999999</v>
      </c>
      <c r="R100" s="5">
        <v>38967356.060599998</v>
      </c>
      <c r="S100" s="6">
        <f t="shared" si="6"/>
        <v>184217775.9332</v>
      </c>
    </row>
    <row r="101" spans="1:19" ht="25" customHeight="1" x14ac:dyDescent="0.3">
      <c r="A101" s="1"/>
      <c r="B101" s="129" t="s">
        <v>817</v>
      </c>
      <c r="C101" s="130"/>
      <c r="D101" s="131"/>
      <c r="E101" s="14">
        <f>SUM(E80:E100)</f>
        <v>2761021330.6954002</v>
      </c>
      <c r="F101" s="14">
        <f t="shared" ref="F101:I101" si="9">SUM(F80:F100)</f>
        <v>0</v>
      </c>
      <c r="G101" s="14">
        <f t="shared" si="9"/>
        <v>5564157.1639999999</v>
      </c>
      <c r="H101" s="14">
        <f t="shared" si="9"/>
        <v>853178026.64349985</v>
      </c>
      <c r="I101" s="14">
        <f t="shared" si="9"/>
        <v>3619763514.5029001</v>
      </c>
      <c r="J101" s="11"/>
      <c r="K101" s="145"/>
      <c r="L101" s="140"/>
      <c r="M101" s="12">
        <v>17</v>
      </c>
      <c r="N101" s="5" t="s">
        <v>533</v>
      </c>
      <c r="O101" s="5">
        <v>186641401.01879999</v>
      </c>
      <c r="P101" s="5">
        <v>-4284409.3099999996</v>
      </c>
      <c r="Q101" s="5">
        <v>376129.68689999997</v>
      </c>
      <c r="R101" s="5">
        <v>48218991.595700003</v>
      </c>
      <c r="S101" s="6">
        <f t="shared" si="6"/>
        <v>230952112.99139997</v>
      </c>
    </row>
    <row r="102" spans="1:19" ht="25" customHeight="1" x14ac:dyDescent="0.25">
      <c r="A102" s="143">
        <v>5</v>
      </c>
      <c r="B102" s="139" t="s">
        <v>30</v>
      </c>
      <c r="C102" s="1">
        <v>1</v>
      </c>
      <c r="D102" s="5" t="s">
        <v>153</v>
      </c>
      <c r="E102" s="5">
        <v>206373724.56220001</v>
      </c>
      <c r="F102" s="5">
        <v>0</v>
      </c>
      <c r="G102" s="5">
        <v>415895.31569999998</v>
      </c>
      <c r="H102" s="5">
        <v>49008732.5537</v>
      </c>
      <c r="I102" s="6">
        <f t="shared" si="5"/>
        <v>255798352.4316</v>
      </c>
      <c r="J102" s="11"/>
      <c r="K102" s="145"/>
      <c r="L102" s="140"/>
      <c r="M102" s="12">
        <v>18</v>
      </c>
      <c r="N102" s="5" t="s">
        <v>534</v>
      </c>
      <c r="O102" s="5">
        <v>140984529.79539999</v>
      </c>
      <c r="P102" s="5">
        <v>-4284409.3099999996</v>
      </c>
      <c r="Q102" s="5">
        <v>284119.5295</v>
      </c>
      <c r="R102" s="5">
        <v>35901940.662699997</v>
      </c>
      <c r="S102" s="6">
        <f t="shared" si="6"/>
        <v>172886180.6776</v>
      </c>
    </row>
    <row r="103" spans="1:19" ht="25" customHeight="1" x14ac:dyDescent="0.25">
      <c r="A103" s="143"/>
      <c r="B103" s="140"/>
      <c r="C103" s="1">
        <v>2</v>
      </c>
      <c r="D103" s="5" t="s">
        <v>30</v>
      </c>
      <c r="E103" s="5">
        <v>249218007.97350001</v>
      </c>
      <c r="F103" s="5">
        <v>0</v>
      </c>
      <c r="G103" s="5">
        <v>502237.39640000003</v>
      </c>
      <c r="H103" s="5">
        <v>61654888.490199998</v>
      </c>
      <c r="I103" s="6">
        <f t="shared" si="5"/>
        <v>311375133.86010003</v>
      </c>
      <c r="J103" s="11"/>
      <c r="K103" s="145"/>
      <c r="L103" s="140"/>
      <c r="M103" s="12">
        <v>19</v>
      </c>
      <c r="N103" s="5" t="s">
        <v>535</v>
      </c>
      <c r="O103" s="5">
        <v>133490630.20100001</v>
      </c>
      <c r="P103" s="5">
        <v>-4284409.3099999996</v>
      </c>
      <c r="Q103" s="5">
        <v>269017.4241</v>
      </c>
      <c r="R103" s="5">
        <v>31920831.75</v>
      </c>
      <c r="S103" s="6">
        <f t="shared" si="6"/>
        <v>161396070.06510001</v>
      </c>
    </row>
    <row r="104" spans="1:19" ht="25" customHeight="1" x14ac:dyDescent="0.25">
      <c r="A104" s="143"/>
      <c r="B104" s="140"/>
      <c r="C104" s="1">
        <v>3</v>
      </c>
      <c r="D104" s="5" t="s">
        <v>154</v>
      </c>
      <c r="E104" s="5">
        <v>108994615.1874</v>
      </c>
      <c r="F104" s="5">
        <v>0</v>
      </c>
      <c r="G104" s="5">
        <v>219651.7507</v>
      </c>
      <c r="H104" s="5">
        <v>30144892.256900001</v>
      </c>
      <c r="I104" s="6">
        <f t="shared" si="5"/>
        <v>139359159.19499999</v>
      </c>
      <c r="J104" s="11"/>
      <c r="K104" s="145"/>
      <c r="L104" s="140"/>
      <c r="M104" s="12">
        <v>20</v>
      </c>
      <c r="N104" s="5" t="s">
        <v>536</v>
      </c>
      <c r="O104" s="5">
        <v>143134229.2757</v>
      </c>
      <c r="P104" s="5">
        <v>-4284409.3099999996</v>
      </c>
      <c r="Q104" s="5">
        <v>288451.71840000001</v>
      </c>
      <c r="R104" s="5">
        <v>35045790.689900003</v>
      </c>
      <c r="S104" s="6">
        <f t="shared" si="6"/>
        <v>174184062.37400001</v>
      </c>
    </row>
    <row r="105" spans="1:19" ht="25" customHeight="1" x14ac:dyDescent="0.25">
      <c r="A105" s="143"/>
      <c r="B105" s="140"/>
      <c r="C105" s="1">
        <v>4</v>
      </c>
      <c r="D105" s="5" t="s">
        <v>155</v>
      </c>
      <c r="E105" s="5">
        <v>128813826.9135</v>
      </c>
      <c r="F105" s="5">
        <v>0</v>
      </c>
      <c r="G105" s="5">
        <v>259592.48120000001</v>
      </c>
      <c r="H105" s="5">
        <v>35276637.807300001</v>
      </c>
      <c r="I105" s="6">
        <f t="shared" si="5"/>
        <v>164350057.20199999</v>
      </c>
      <c r="J105" s="11"/>
      <c r="K105" s="146"/>
      <c r="L105" s="141"/>
      <c r="M105" s="12">
        <v>21</v>
      </c>
      <c r="N105" s="5" t="s">
        <v>537</v>
      </c>
      <c r="O105" s="5">
        <v>140051899.98159999</v>
      </c>
      <c r="P105" s="5">
        <v>-4284409.3099999996</v>
      </c>
      <c r="Q105" s="5">
        <v>282240.04430000001</v>
      </c>
      <c r="R105" s="5">
        <v>34363193.986900002</v>
      </c>
      <c r="S105" s="6">
        <f t="shared" si="6"/>
        <v>170412924.70279998</v>
      </c>
    </row>
    <row r="106" spans="1:19" ht="25" customHeight="1" x14ac:dyDescent="0.3">
      <c r="A106" s="143"/>
      <c r="B106" s="140"/>
      <c r="C106" s="1">
        <v>5</v>
      </c>
      <c r="D106" s="5" t="s">
        <v>156</v>
      </c>
      <c r="E106" s="5">
        <v>163405644.36970001</v>
      </c>
      <c r="F106" s="5">
        <v>0</v>
      </c>
      <c r="G106" s="5">
        <v>329303.75319999998</v>
      </c>
      <c r="H106" s="5">
        <v>43021529.397299998</v>
      </c>
      <c r="I106" s="6">
        <f t="shared" si="5"/>
        <v>206756477.52020001</v>
      </c>
      <c r="J106" s="11"/>
      <c r="K106" s="18"/>
      <c r="L106" s="129" t="s">
        <v>835</v>
      </c>
      <c r="M106" s="130"/>
      <c r="N106" s="131"/>
      <c r="O106" s="14">
        <f>SUM(O85:O105)</f>
        <v>2976947180.3849998</v>
      </c>
      <c r="P106" s="14">
        <f t="shared" ref="P106:S106" si="10">SUM(P85:P105)</f>
        <v>-89972595.51000002</v>
      </c>
      <c r="Q106" s="14">
        <f t="shared" si="10"/>
        <v>5999302.4310000008</v>
      </c>
      <c r="R106" s="14">
        <f t="shared" si="10"/>
        <v>747424428.69009995</v>
      </c>
      <c r="S106" s="14">
        <f t="shared" si="10"/>
        <v>3640398315.996099</v>
      </c>
    </row>
    <row r="107" spans="1:19" ht="25" customHeight="1" x14ac:dyDescent="0.25">
      <c r="A107" s="143"/>
      <c r="B107" s="140"/>
      <c r="C107" s="1">
        <v>6</v>
      </c>
      <c r="D107" s="5" t="s">
        <v>157</v>
      </c>
      <c r="E107" s="5">
        <v>108204727.7447</v>
      </c>
      <c r="F107" s="5">
        <v>0</v>
      </c>
      <c r="G107" s="5">
        <v>218059.92749999999</v>
      </c>
      <c r="H107" s="5">
        <v>30585545.239500001</v>
      </c>
      <c r="I107" s="6">
        <f t="shared" si="5"/>
        <v>139008332.91170001</v>
      </c>
      <c r="J107" s="11"/>
      <c r="K107" s="144">
        <v>23</v>
      </c>
      <c r="L107" s="139" t="s">
        <v>48</v>
      </c>
      <c r="M107" s="12">
        <v>1</v>
      </c>
      <c r="N107" s="5" t="s">
        <v>538</v>
      </c>
      <c r="O107" s="5">
        <v>120956174.2976</v>
      </c>
      <c r="P107" s="5">
        <v>0</v>
      </c>
      <c r="Q107" s="5">
        <v>243757.32139999999</v>
      </c>
      <c r="R107" s="5">
        <v>33884178.330799997</v>
      </c>
      <c r="S107" s="6">
        <f t="shared" si="6"/>
        <v>155084109.94980001</v>
      </c>
    </row>
    <row r="108" spans="1:19" ht="25" customHeight="1" x14ac:dyDescent="0.25">
      <c r="A108" s="143"/>
      <c r="B108" s="140"/>
      <c r="C108" s="1">
        <v>7</v>
      </c>
      <c r="D108" s="5" t="s">
        <v>158</v>
      </c>
      <c r="E108" s="5">
        <v>172626784.23930001</v>
      </c>
      <c r="F108" s="5">
        <v>0</v>
      </c>
      <c r="G108" s="5">
        <v>347886.6851</v>
      </c>
      <c r="H108" s="5">
        <v>45697988.531199999</v>
      </c>
      <c r="I108" s="6">
        <f t="shared" si="5"/>
        <v>218672659.45559999</v>
      </c>
      <c r="J108" s="11"/>
      <c r="K108" s="145"/>
      <c r="L108" s="140"/>
      <c r="M108" s="12">
        <v>2</v>
      </c>
      <c r="N108" s="5" t="s">
        <v>539</v>
      </c>
      <c r="O108" s="5">
        <v>198905416.6277</v>
      </c>
      <c r="P108" s="5">
        <v>0</v>
      </c>
      <c r="Q108" s="5">
        <v>400844.78399999999</v>
      </c>
      <c r="R108" s="5">
        <v>40271184.830499999</v>
      </c>
      <c r="S108" s="6">
        <f t="shared" si="6"/>
        <v>239577446.24220002</v>
      </c>
    </row>
    <row r="109" spans="1:19" ht="25" customHeight="1" x14ac:dyDescent="0.25">
      <c r="A109" s="143"/>
      <c r="B109" s="140"/>
      <c r="C109" s="1">
        <v>8</v>
      </c>
      <c r="D109" s="5" t="s">
        <v>159</v>
      </c>
      <c r="E109" s="5">
        <v>174261707.63069999</v>
      </c>
      <c r="F109" s="5">
        <v>0</v>
      </c>
      <c r="G109" s="5">
        <v>351181.46980000002</v>
      </c>
      <c r="H109" s="5">
        <v>42934675.832800001</v>
      </c>
      <c r="I109" s="6">
        <f t="shared" si="5"/>
        <v>217547564.93329999</v>
      </c>
      <c r="J109" s="11"/>
      <c r="K109" s="145"/>
      <c r="L109" s="140"/>
      <c r="M109" s="12">
        <v>3</v>
      </c>
      <c r="N109" s="5" t="s">
        <v>540</v>
      </c>
      <c r="O109" s="5">
        <v>152448516.38170001</v>
      </c>
      <c r="P109" s="5">
        <v>0</v>
      </c>
      <c r="Q109" s="5">
        <v>307222.36560000002</v>
      </c>
      <c r="R109" s="5">
        <v>39656517.000399999</v>
      </c>
      <c r="S109" s="6">
        <f t="shared" si="6"/>
        <v>192412255.74770001</v>
      </c>
    </row>
    <row r="110" spans="1:19" ht="25" customHeight="1" x14ac:dyDescent="0.25">
      <c r="A110" s="143"/>
      <c r="B110" s="140"/>
      <c r="C110" s="1">
        <v>9</v>
      </c>
      <c r="D110" s="5" t="s">
        <v>160</v>
      </c>
      <c r="E110" s="5">
        <v>122573823.3263</v>
      </c>
      <c r="F110" s="5">
        <v>0</v>
      </c>
      <c r="G110" s="5">
        <v>247017.29380000001</v>
      </c>
      <c r="H110" s="5">
        <v>35741831.345399998</v>
      </c>
      <c r="I110" s="6">
        <f t="shared" si="5"/>
        <v>158562671.9655</v>
      </c>
      <c r="J110" s="11"/>
      <c r="K110" s="145"/>
      <c r="L110" s="140"/>
      <c r="M110" s="12">
        <v>4</v>
      </c>
      <c r="N110" s="5" t="s">
        <v>38</v>
      </c>
      <c r="O110" s="5">
        <v>92837755.055899993</v>
      </c>
      <c r="P110" s="5">
        <v>0</v>
      </c>
      <c r="Q110" s="5">
        <v>187091.58609999999</v>
      </c>
      <c r="R110" s="5">
        <v>28377169.992400002</v>
      </c>
      <c r="S110" s="6">
        <f t="shared" si="6"/>
        <v>121402016.6344</v>
      </c>
    </row>
    <row r="111" spans="1:19" ht="25" customHeight="1" x14ac:dyDescent="0.25">
      <c r="A111" s="143"/>
      <c r="B111" s="140"/>
      <c r="C111" s="1">
        <v>10</v>
      </c>
      <c r="D111" s="5" t="s">
        <v>161</v>
      </c>
      <c r="E111" s="5">
        <v>140382800.51519999</v>
      </c>
      <c r="F111" s="5">
        <v>0</v>
      </c>
      <c r="G111" s="5">
        <v>282906.89270000003</v>
      </c>
      <c r="H111" s="5">
        <v>41359772.2258</v>
      </c>
      <c r="I111" s="6">
        <f t="shared" si="5"/>
        <v>182025479.63369998</v>
      </c>
      <c r="J111" s="11"/>
      <c r="K111" s="145"/>
      <c r="L111" s="140"/>
      <c r="M111" s="12">
        <v>5</v>
      </c>
      <c r="N111" s="5" t="s">
        <v>541</v>
      </c>
      <c r="O111" s="5">
        <v>161083193.39669999</v>
      </c>
      <c r="P111" s="5">
        <v>0</v>
      </c>
      <c r="Q111" s="5">
        <v>324623.42629999999</v>
      </c>
      <c r="R111" s="5">
        <v>40008316.2478</v>
      </c>
      <c r="S111" s="6">
        <f t="shared" si="6"/>
        <v>201416133.07079998</v>
      </c>
    </row>
    <row r="112" spans="1:19" ht="25" customHeight="1" x14ac:dyDescent="0.25">
      <c r="A112" s="143"/>
      <c r="B112" s="140"/>
      <c r="C112" s="1">
        <v>11</v>
      </c>
      <c r="D112" s="5" t="s">
        <v>162</v>
      </c>
      <c r="E112" s="5">
        <v>108623772.2489</v>
      </c>
      <c r="F112" s="5">
        <v>0</v>
      </c>
      <c r="G112" s="5">
        <v>218904.40820000001</v>
      </c>
      <c r="H112" s="5">
        <v>32734959.404199999</v>
      </c>
      <c r="I112" s="6">
        <f t="shared" si="5"/>
        <v>141577636.06129998</v>
      </c>
      <c r="J112" s="11"/>
      <c r="K112" s="145"/>
      <c r="L112" s="140"/>
      <c r="M112" s="12">
        <v>6</v>
      </c>
      <c r="N112" s="5" t="s">
        <v>542</v>
      </c>
      <c r="O112" s="5">
        <v>138448956.04080001</v>
      </c>
      <c r="P112" s="5">
        <v>0</v>
      </c>
      <c r="Q112" s="5">
        <v>279009.70630000002</v>
      </c>
      <c r="R112" s="5">
        <v>39875074.109899998</v>
      </c>
      <c r="S112" s="6">
        <f t="shared" si="6"/>
        <v>178603039.85699999</v>
      </c>
    </row>
    <row r="113" spans="1:19" ht="25" customHeight="1" x14ac:dyDescent="0.25">
      <c r="A113" s="143"/>
      <c r="B113" s="140"/>
      <c r="C113" s="1">
        <v>12</v>
      </c>
      <c r="D113" s="5" t="s">
        <v>163</v>
      </c>
      <c r="E113" s="5">
        <v>168215230.40669999</v>
      </c>
      <c r="F113" s="5">
        <v>0</v>
      </c>
      <c r="G113" s="5">
        <v>338996.28700000001</v>
      </c>
      <c r="H113" s="5">
        <v>46435128.349600002</v>
      </c>
      <c r="I113" s="6">
        <f t="shared" si="5"/>
        <v>214989355.04329997</v>
      </c>
      <c r="J113" s="11"/>
      <c r="K113" s="145"/>
      <c r="L113" s="140"/>
      <c r="M113" s="12">
        <v>7</v>
      </c>
      <c r="N113" s="5" t="s">
        <v>543</v>
      </c>
      <c r="O113" s="5">
        <v>139941050.7227</v>
      </c>
      <c r="P113" s="5">
        <v>0</v>
      </c>
      <c r="Q113" s="5">
        <v>282016.65500000003</v>
      </c>
      <c r="R113" s="5">
        <v>40212102.866400003</v>
      </c>
      <c r="S113" s="6">
        <f t="shared" si="6"/>
        <v>180435170.2441</v>
      </c>
    </row>
    <row r="114" spans="1:19" ht="25" customHeight="1" x14ac:dyDescent="0.25">
      <c r="A114" s="143"/>
      <c r="B114" s="140"/>
      <c r="C114" s="1">
        <v>13</v>
      </c>
      <c r="D114" s="5" t="s">
        <v>164</v>
      </c>
      <c r="E114" s="5">
        <v>138348999.17829999</v>
      </c>
      <c r="F114" s="5">
        <v>0</v>
      </c>
      <c r="G114" s="5">
        <v>278808.26789999998</v>
      </c>
      <c r="H114" s="5">
        <v>35022462.274099998</v>
      </c>
      <c r="I114" s="6">
        <f t="shared" si="5"/>
        <v>173650269.72029999</v>
      </c>
      <c r="J114" s="11"/>
      <c r="K114" s="145"/>
      <c r="L114" s="140"/>
      <c r="M114" s="12">
        <v>8</v>
      </c>
      <c r="N114" s="5" t="s">
        <v>544</v>
      </c>
      <c r="O114" s="5">
        <v>165021201.403</v>
      </c>
      <c r="P114" s="5">
        <v>0</v>
      </c>
      <c r="Q114" s="5">
        <v>332559.5097</v>
      </c>
      <c r="R114" s="5">
        <v>52211203.593900003</v>
      </c>
      <c r="S114" s="6">
        <f t="shared" si="6"/>
        <v>217564964.50659999</v>
      </c>
    </row>
    <row r="115" spans="1:19" ht="25" customHeight="1" x14ac:dyDescent="0.25">
      <c r="A115" s="143"/>
      <c r="B115" s="140"/>
      <c r="C115" s="1">
        <v>14</v>
      </c>
      <c r="D115" s="5" t="s">
        <v>165</v>
      </c>
      <c r="E115" s="5">
        <v>161548129.20539999</v>
      </c>
      <c r="F115" s="5">
        <v>0</v>
      </c>
      <c r="G115" s="5">
        <v>325560.3897</v>
      </c>
      <c r="H115" s="5">
        <v>43936222.826700002</v>
      </c>
      <c r="I115" s="6">
        <f t="shared" si="5"/>
        <v>205809912.42179999</v>
      </c>
      <c r="J115" s="11"/>
      <c r="K115" s="145"/>
      <c r="L115" s="140"/>
      <c r="M115" s="12">
        <v>9</v>
      </c>
      <c r="N115" s="5" t="s">
        <v>545</v>
      </c>
      <c r="O115" s="5">
        <v>119299509.6443</v>
      </c>
      <c r="P115" s="5">
        <v>0</v>
      </c>
      <c r="Q115" s="5">
        <v>240418.72260000001</v>
      </c>
      <c r="R115" s="5">
        <v>35590093.115999997</v>
      </c>
      <c r="S115" s="6">
        <f t="shared" si="6"/>
        <v>155130021.48289999</v>
      </c>
    </row>
    <row r="116" spans="1:19" ht="25" customHeight="1" x14ac:dyDescent="0.25">
      <c r="A116" s="143"/>
      <c r="B116" s="140"/>
      <c r="C116" s="1">
        <v>15</v>
      </c>
      <c r="D116" s="5" t="s">
        <v>166</v>
      </c>
      <c r="E116" s="5">
        <v>207020354.442</v>
      </c>
      <c r="F116" s="5">
        <v>0</v>
      </c>
      <c r="G116" s="5">
        <v>417198.4387</v>
      </c>
      <c r="H116" s="5">
        <v>53452804.044799998</v>
      </c>
      <c r="I116" s="6">
        <f t="shared" si="5"/>
        <v>260890356.92549998</v>
      </c>
      <c r="J116" s="11"/>
      <c r="K116" s="145"/>
      <c r="L116" s="140"/>
      <c r="M116" s="12">
        <v>10</v>
      </c>
      <c r="N116" s="5" t="s">
        <v>546</v>
      </c>
      <c r="O116" s="5">
        <v>158647718.9824</v>
      </c>
      <c r="P116" s="5">
        <v>0</v>
      </c>
      <c r="Q116" s="5">
        <v>319715.32860000001</v>
      </c>
      <c r="R116" s="5">
        <v>33709471.116499998</v>
      </c>
      <c r="S116" s="6">
        <f t="shared" si="6"/>
        <v>192676905.42749998</v>
      </c>
    </row>
    <row r="117" spans="1:19" ht="25" customHeight="1" x14ac:dyDescent="0.25">
      <c r="A117" s="143"/>
      <c r="B117" s="140"/>
      <c r="C117" s="1">
        <v>16</v>
      </c>
      <c r="D117" s="5" t="s">
        <v>167</v>
      </c>
      <c r="E117" s="5">
        <v>155199048.56729999</v>
      </c>
      <c r="F117" s="5">
        <v>0</v>
      </c>
      <c r="G117" s="5">
        <v>312765.38439999998</v>
      </c>
      <c r="H117" s="5">
        <v>41668875.522699997</v>
      </c>
      <c r="I117" s="6">
        <f t="shared" si="5"/>
        <v>197180689.47439998</v>
      </c>
      <c r="J117" s="11"/>
      <c r="K117" s="145"/>
      <c r="L117" s="140"/>
      <c r="M117" s="12">
        <v>11</v>
      </c>
      <c r="N117" s="5" t="s">
        <v>547</v>
      </c>
      <c r="O117" s="5">
        <v>125764703.76530001</v>
      </c>
      <c r="P117" s="5">
        <v>0</v>
      </c>
      <c r="Q117" s="5">
        <v>253447.72589999999</v>
      </c>
      <c r="R117" s="5">
        <v>32526908.677700002</v>
      </c>
      <c r="S117" s="6">
        <f t="shared" si="6"/>
        <v>158545060.16890001</v>
      </c>
    </row>
    <row r="118" spans="1:19" ht="25" customHeight="1" x14ac:dyDescent="0.25">
      <c r="A118" s="143"/>
      <c r="B118" s="140"/>
      <c r="C118" s="1">
        <v>17</v>
      </c>
      <c r="D118" s="5" t="s">
        <v>168</v>
      </c>
      <c r="E118" s="5">
        <v>152650164.4131</v>
      </c>
      <c r="F118" s="5">
        <v>0</v>
      </c>
      <c r="G118" s="5">
        <v>307628.73739999998</v>
      </c>
      <c r="H118" s="5">
        <v>40589860.380500004</v>
      </c>
      <c r="I118" s="6">
        <f t="shared" si="5"/>
        <v>193547653.53100002</v>
      </c>
      <c r="J118" s="11"/>
      <c r="K118" s="145"/>
      <c r="L118" s="140"/>
      <c r="M118" s="12">
        <v>12</v>
      </c>
      <c r="N118" s="5" t="s">
        <v>548</v>
      </c>
      <c r="O118" s="5">
        <v>111708338.3758</v>
      </c>
      <c r="P118" s="5">
        <v>0</v>
      </c>
      <c r="Q118" s="5">
        <v>225120.5901</v>
      </c>
      <c r="R118" s="5">
        <v>31056167.804400001</v>
      </c>
      <c r="S118" s="6">
        <f t="shared" si="6"/>
        <v>142989626.7703</v>
      </c>
    </row>
    <row r="119" spans="1:19" ht="25" customHeight="1" x14ac:dyDescent="0.25">
      <c r="A119" s="143"/>
      <c r="B119" s="140"/>
      <c r="C119" s="1">
        <v>18</v>
      </c>
      <c r="D119" s="5" t="s">
        <v>169</v>
      </c>
      <c r="E119" s="5">
        <v>214673409.7071</v>
      </c>
      <c r="F119" s="5">
        <v>0</v>
      </c>
      <c r="G119" s="5">
        <v>432621.283</v>
      </c>
      <c r="H119" s="5">
        <v>50622716.418200001</v>
      </c>
      <c r="I119" s="6">
        <f t="shared" si="5"/>
        <v>265728747.40829998</v>
      </c>
      <c r="J119" s="11"/>
      <c r="K119" s="145"/>
      <c r="L119" s="140"/>
      <c r="M119" s="12">
        <v>13</v>
      </c>
      <c r="N119" s="5" t="s">
        <v>549</v>
      </c>
      <c r="O119" s="5">
        <v>93468247.174999997</v>
      </c>
      <c r="P119" s="5">
        <v>0</v>
      </c>
      <c r="Q119" s="5">
        <v>188362.18729999999</v>
      </c>
      <c r="R119" s="5">
        <v>28590188.167800002</v>
      </c>
      <c r="S119" s="6">
        <f t="shared" si="6"/>
        <v>122246797.53009999</v>
      </c>
    </row>
    <row r="120" spans="1:19" ht="25" customHeight="1" x14ac:dyDescent="0.25">
      <c r="A120" s="143"/>
      <c r="B120" s="140"/>
      <c r="C120" s="1">
        <v>19</v>
      </c>
      <c r="D120" s="5" t="s">
        <v>170</v>
      </c>
      <c r="E120" s="5">
        <v>119478201.2094</v>
      </c>
      <c r="F120" s="5">
        <v>0</v>
      </c>
      <c r="G120" s="5">
        <v>240778.83129999999</v>
      </c>
      <c r="H120" s="5">
        <v>32491630.950199999</v>
      </c>
      <c r="I120" s="6">
        <f t="shared" si="5"/>
        <v>152210610.99090001</v>
      </c>
      <c r="J120" s="11"/>
      <c r="K120" s="145"/>
      <c r="L120" s="140"/>
      <c r="M120" s="12">
        <v>14</v>
      </c>
      <c r="N120" s="5" t="s">
        <v>550</v>
      </c>
      <c r="O120" s="5">
        <v>93071896.830599993</v>
      </c>
      <c r="P120" s="5">
        <v>0</v>
      </c>
      <c r="Q120" s="5">
        <v>187563.44099999999</v>
      </c>
      <c r="R120" s="5">
        <v>28753202.076699998</v>
      </c>
      <c r="S120" s="6">
        <f t="shared" si="6"/>
        <v>122012662.3483</v>
      </c>
    </row>
    <row r="121" spans="1:19" ht="25" customHeight="1" x14ac:dyDescent="0.25">
      <c r="A121" s="143"/>
      <c r="B121" s="141"/>
      <c r="C121" s="1">
        <v>20</v>
      </c>
      <c r="D121" s="5" t="s">
        <v>171</v>
      </c>
      <c r="E121" s="5">
        <v>133692610.1919</v>
      </c>
      <c r="F121" s="5">
        <v>0</v>
      </c>
      <c r="G121" s="5">
        <v>269424.46500000003</v>
      </c>
      <c r="H121" s="5">
        <v>38394980.798100002</v>
      </c>
      <c r="I121" s="6">
        <f t="shared" si="5"/>
        <v>172357015.45500001</v>
      </c>
      <c r="J121" s="11"/>
      <c r="K121" s="145"/>
      <c r="L121" s="140"/>
      <c r="M121" s="12">
        <v>15</v>
      </c>
      <c r="N121" s="5" t="s">
        <v>551</v>
      </c>
      <c r="O121" s="5">
        <v>106272623.061</v>
      </c>
      <c r="P121" s="5">
        <v>0</v>
      </c>
      <c r="Q121" s="5">
        <v>214166.24720000001</v>
      </c>
      <c r="R121" s="5">
        <v>31408428.629799999</v>
      </c>
      <c r="S121" s="6">
        <f t="shared" si="6"/>
        <v>137895217.93799999</v>
      </c>
    </row>
    <row r="122" spans="1:19" ht="25" customHeight="1" x14ac:dyDescent="0.3">
      <c r="A122" s="1"/>
      <c r="B122" s="129" t="s">
        <v>818</v>
      </c>
      <c r="C122" s="130"/>
      <c r="D122" s="131"/>
      <c r="E122" s="14">
        <f>SUM(E102:E121)</f>
        <v>3134305582.032599</v>
      </c>
      <c r="F122" s="14">
        <f t="shared" ref="F122:I122" si="11">SUM(F102:F121)</f>
        <v>0</v>
      </c>
      <c r="G122" s="14">
        <f t="shared" si="11"/>
        <v>6316419.4586999994</v>
      </c>
      <c r="H122" s="14">
        <f t="shared" si="11"/>
        <v>830776134.64919984</v>
      </c>
      <c r="I122" s="14">
        <f t="shared" si="11"/>
        <v>3971398136.1405001</v>
      </c>
      <c r="J122" s="11"/>
      <c r="K122" s="146"/>
      <c r="L122" s="141"/>
      <c r="M122" s="12">
        <v>16</v>
      </c>
      <c r="N122" s="5" t="s">
        <v>552</v>
      </c>
      <c r="O122" s="5">
        <v>128626648.45649999</v>
      </c>
      <c r="P122" s="5">
        <v>0</v>
      </c>
      <c r="Q122" s="5">
        <v>259215.26920000001</v>
      </c>
      <c r="R122" s="5">
        <v>32798085.661600001</v>
      </c>
      <c r="S122" s="6">
        <f t="shared" si="6"/>
        <v>161683949.38729998</v>
      </c>
    </row>
    <row r="123" spans="1:19" ht="25" customHeight="1" x14ac:dyDescent="0.3">
      <c r="A123" s="143">
        <v>6</v>
      </c>
      <c r="B123" s="139" t="s">
        <v>31</v>
      </c>
      <c r="C123" s="1">
        <v>1</v>
      </c>
      <c r="D123" s="5" t="s">
        <v>172</v>
      </c>
      <c r="E123" s="5">
        <v>151817886.2326</v>
      </c>
      <c r="F123" s="5">
        <v>0</v>
      </c>
      <c r="G123" s="5">
        <v>305951.48609999998</v>
      </c>
      <c r="H123" s="5">
        <v>41147675.627800003</v>
      </c>
      <c r="I123" s="6">
        <f t="shared" si="5"/>
        <v>193271513.34649998</v>
      </c>
      <c r="J123" s="11"/>
      <c r="K123" s="18"/>
      <c r="L123" s="129" t="s">
        <v>836</v>
      </c>
      <c r="M123" s="130"/>
      <c r="N123" s="131"/>
      <c r="O123" s="14">
        <f>SUM(O107:O122)</f>
        <v>2106501950.217</v>
      </c>
      <c r="P123" s="14">
        <f t="shared" ref="P123:S123" si="12">SUM(P107:P122)</f>
        <v>0</v>
      </c>
      <c r="Q123" s="14">
        <f t="shared" si="12"/>
        <v>4245134.8663000008</v>
      </c>
      <c r="R123" s="14">
        <f t="shared" si="12"/>
        <v>568928292.2226001</v>
      </c>
      <c r="S123" s="14">
        <f t="shared" si="12"/>
        <v>2679675377.3059001</v>
      </c>
    </row>
    <row r="124" spans="1:19" ht="25" customHeight="1" x14ac:dyDescent="0.25">
      <c r="A124" s="143"/>
      <c r="B124" s="140"/>
      <c r="C124" s="1">
        <v>2</v>
      </c>
      <c r="D124" s="5" t="s">
        <v>173</v>
      </c>
      <c r="E124" s="5">
        <v>174287720.5282</v>
      </c>
      <c r="F124" s="5">
        <v>0</v>
      </c>
      <c r="G124" s="5">
        <v>351233.89230000001</v>
      </c>
      <c r="H124" s="5">
        <v>47702696.463100001</v>
      </c>
      <c r="I124" s="6">
        <f t="shared" si="5"/>
        <v>222341650.8836</v>
      </c>
      <c r="J124" s="11"/>
      <c r="K124" s="144">
        <v>24</v>
      </c>
      <c r="L124" s="139" t="s">
        <v>49</v>
      </c>
      <c r="M124" s="12">
        <v>1</v>
      </c>
      <c r="N124" s="5" t="s">
        <v>553</v>
      </c>
      <c r="O124" s="5">
        <v>180503367.3497</v>
      </c>
      <c r="P124" s="5">
        <v>0</v>
      </c>
      <c r="Q124" s="5">
        <v>363759.99469999998</v>
      </c>
      <c r="R124" s="5">
        <v>284789685.5377</v>
      </c>
      <c r="S124" s="6">
        <f t="shared" si="6"/>
        <v>465656812.88209999</v>
      </c>
    </row>
    <row r="125" spans="1:19" ht="25" customHeight="1" x14ac:dyDescent="0.25">
      <c r="A125" s="143"/>
      <c r="B125" s="140"/>
      <c r="C125" s="1">
        <v>3</v>
      </c>
      <c r="D125" s="5" t="s">
        <v>174</v>
      </c>
      <c r="E125" s="5">
        <v>115988663.1398</v>
      </c>
      <c r="F125" s="5">
        <v>0</v>
      </c>
      <c r="G125" s="5">
        <v>233746.52840000001</v>
      </c>
      <c r="H125" s="5">
        <v>32857968.3215</v>
      </c>
      <c r="I125" s="6">
        <f t="shared" si="5"/>
        <v>149080377.98969999</v>
      </c>
      <c r="J125" s="11"/>
      <c r="K125" s="145"/>
      <c r="L125" s="140"/>
      <c r="M125" s="12">
        <v>2</v>
      </c>
      <c r="N125" s="5" t="s">
        <v>554</v>
      </c>
      <c r="O125" s="5">
        <v>232013221.789</v>
      </c>
      <c r="P125" s="5">
        <v>0</v>
      </c>
      <c r="Q125" s="5">
        <v>467565.39539999998</v>
      </c>
      <c r="R125" s="5">
        <v>302034695.40270001</v>
      </c>
      <c r="S125" s="6">
        <f t="shared" si="6"/>
        <v>534515482.58710003</v>
      </c>
    </row>
    <row r="126" spans="1:19" ht="25" customHeight="1" x14ac:dyDescent="0.25">
      <c r="A126" s="143"/>
      <c r="B126" s="140"/>
      <c r="C126" s="1">
        <v>4</v>
      </c>
      <c r="D126" s="5" t="s">
        <v>175</v>
      </c>
      <c r="E126" s="5">
        <v>143019261.7087</v>
      </c>
      <c r="F126" s="5">
        <v>0</v>
      </c>
      <c r="G126" s="5">
        <v>288220.02960000001</v>
      </c>
      <c r="H126" s="5">
        <v>36984397.3257</v>
      </c>
      <c r="I126" s="6">
        <f t="shared" si="5"/>
        <v>180291879.06400001</v>
      </c>
      <c r="J126" s="11"/>
      <c r="K126" s="145"/>
      <c r="L126" s="140"/>
      <c r="M126" s="12">
        <v>3</v>
      </c>
      <c r="N126" s="5" t="s">
        <v>555</v>
      </c>
      <c r="O126" s="5">
        <v>374165564.06190002</v>
      </c>
      <c r="P126" s="5">
        <v>0</v>
      </c>
      <c r="Q126" s="5">
        <v>754038.3628</v>
      </c>
      <c r="R126" s="5">
        <v>347700822.5625</v>
      </c>
      <c r="S126" s="6">
        <f t="shared" si="6"/>
        <v>722620424.98720002</v>
      </c>
    </row>
    <row r="127" spans="1:19" ht="25" customHeight="1" x14ac:dyDescent="0.25">
      <c r="A127" s="143"/>
      <c r="B127" s="140"/>
      <c r="C127" s="1">
        <v>5</v>
      </c>
      <c r="D127" s="5" t="s">
        <v>176</v>
      </c>
      <c r="E127" s="5">
        <v>150300775.0501</v>
      </c>
      <c r="F127" s="5">
        <v>0</v>
      </c>
      <c r="G127" s="5">
        <v>302894.12290000002</v>
      </c>
      <c r="H127" s="5">
        <v>40753565.077799998</v>
      </c>
      <c r="I127" s="6">
        <f t="shared" si="5"/>
        <v>191357234.25080001</v>
      </c>
      <c r="J127" s="11"/>
      <c r="K127" s="145"/>
      <c r="L127" s="140"/>
      <c r="M127" s="12">
        <v>4</v>
      </c>
      <c r="N127" s="5" t="s">
        <v>556</v>
      </c>
      <c r="O127" s="5">
        <v>146240180.82159999</v>
      </c>
      <c r="P127" s="5">
        <v>0</v>
      </c>
      <c r="Q127" s="5">
        <v>294710.99729999999</v>
      </c>
      <c r="R127" s="5">
        <v>273883139.56919998</v>
      </c>
      <c r="S127" s="6">
        <f t="shared" si="6"/>
        <v>420418031.38809997</v>
      </c>
    </row>
    <row r="128" spans="1:19" ht="25" customHeight="1" x14ac:dyDescent="0.25">
      <c r="A128" s="143"/>
      <c r="B128" s="140"/>
      <c r="C128" s="1">
        <v>6</v>
      </c>
      <c r="D128" s="5" t="s">
        <v>177</v>
      </c>
      <c r="E128" s="5">
        <v>147768993.713</v>
      </c>
      <c r="F128" s="5">
        <v>0</v>
      </c>
      <c r="G128" s="5">
        <v>297791.9424</v>
      </c>
      <c r="H128" s="5">
        <v>41308997.084600002</v>
      </c>
      <c r="I128" s="6">
        <f t="shared" si="5"/>
        <v>189375782.74000001</v>
      </c>
      <c r="J128" s="11"/>
      <c r="K128" s="145"/>
      <c r="L128" s="140"/>
      <c r="M128" s="12">
        <v>5</v>
      </c>
      <c r="N128" s="5" t="s">
        <v>557</v>
      </c>
      <c r="O128" s="5">
        <v>122950856.63699999</v>
      </c>
      <c r="P128" s="5">
        <v>0</v>
      </c>
      <c r="Q128" s="5">
        <v>247777.11139999999</v>
      </c>
      <c r="R128" s="5">
        <v>266128324.05559999</v>
      </c>
      <c r="S128" s="6">
        <f t="shared" si="6"/>
        <v>389326957.80399996</v>
      </c>
    </row>
    <row r="129" spans="1:19" ht="25" customHeight="1" x14ac:dyDescent="0.25">
      <c r="A129" s="143"/>
      <c r="B129" s="140"/>
      <c r="C129" s="1">
        <v>7</v>
      </c>
      <c r="D129" s="5" t="s">
        <v>178</v>
      </c>
      <c r="E129" s="5">
        <v>204152972.56510001</v>
      </c>
      <c r="F129" s="5">
        <v>0</v>
      </c>
      <c r="G129" s="5">
        <v>411419.93810000003</v>
      </c>
      <c r="H129" s="5">
        <v>51484249.887400001</v>
      </c>
      <c r="I129" s="6">
        <f t="shared" si="5"/>
        <v>256048642.39060003</v>
      </c>
      <c r="J129" s="11"/>
      <c r="K129" s="145"/>
      <c r="L129" s="140"/>
      <c r="M129" s="12">
        <v>6</v>
      </c>
      <c r="N129" s="5" t="s">
        <v>558</v>
      </c>
      <c r="O129" s="5">
        <v>137454521.64669999</v>
      </c>
      <c r="P129" s="5">
        <v>0</v>
      </c>
      <c r="Q129" s="5">
        <v>277005.6692</v>
      </c>
      <c r="R129" s="5">
        <v>267953941.36199999</v>
      </c>
      <c r="S129" s="6">
        <f t="shared" si="6"/>
        <v>405685468.67789996</v>
      </c>
    </row>
    <row r="130" spans="1:19" ht="25" customHeight="1" x14ac:dyDescent="0.25">
      <c r="A130" s="143"/>
      <c r="B130" s="141"/>
      <c r="C130" s="1">
        <v>8</v>
      </c>
      <c r="D130" s="5" t="s">
        <v>179</v>
      </c>
      <c r="E130" s="5">
        <v>188440824.98069999</v>
      </c>
      <c r="F130" s="5">
        <v>0</v>
      </c>
      <c r="G130" s="5">
        <v>379755.98180000001</v>
      </c>
      <c r="H130" s="5">
        <v>54094549.530199997</v>
      </c>
      <c r="I130" s="6">
        <f t="shared" si="5"/>
        <v>242915130.49269998</v>
      </c>
      <c r="J130" s="11"/>
      <c r="K130" s="145"/>
      <c r="L130" s="140"/>
      <c r="M130" s="12">
        <v>7</v>
      </c>
      <c r="N130" s="5" t="s">
        <v>559</v>
      </c>
      <c r="O130" s="5">
        <v>126204250.86839999</v>
      </c>
      <c r="P130" s="5">
        <v>0</v>
      </c>
      <c r="Q130" s="5">
        <v>254333.5246</v>
      </c>
      <c r="R130" s="5">
        <v>263362472.67910001</v>
      </c>
      <c r="S130" s="6">
        <f t="shared" si="6"/>
        <v>389821057.07209998</v>
      </c>
    </row>
    <row r="131" spans="1:19" ht="25" customHeight="1" x14ac:dyDescent="0.3">
      <c r="A131" s="1"/>
      <c r="B131" s="129" t="s">
        <v>819</v>
      </c>
      <c r="C131" s="130"/>
      <c r="D131" s="131"/>
      <c r="E131" s="14">
        <f>SUM(E123:E130)</f>
        <v>1275777097.9182</v>
      </c>
      <c r="F131" s="14">
        <f t="shared" ref="F131:I131" si="13">SUM(F123:F130)</f>
        <v>0</v>
      </c>
      <c r="G131" s="14">
        <f t="shared" si="13"/>
        <v>2571013.9216000005</v>
      </c>
      <c r="H131" s="14">
        <f t="shared" si="13"/>
        <v>346334099.31809998</v>
      </c>
      <c r="I131" s="14">
        <f t="shared" si="13"/>
        <v>1624682211.1578999</v>
      </c>
      <c r="J131" s="11"/>
      <c r="K131" s="145"/>
      <c r="L131" s="140"/>
      <c r="M131" s="12">
        <v>8</v>
      </c>
      <c r="N131" s="5" t="s">
        <v>560</v>
      </c>
      <c r="O131" s="5">
        <v>152252002.46959999</v>
      </c>
      <c r="P131" s="5">
        <v>0</v>
      </c>
      <c r="Q131" s="5">
        <v>306826.34029999998</v>
      </c>
      <c r="R131" s="5">
        <v>271545940.15130001</v>
      </c>
      <c r="S131" s="6">
        <f t="shared" si="6"/>
        <v>424104768.9612</v>
      </c>
    </row>
    <row r="132" spans="1:19" ht="25" customHeight="1" x14ac:dyDescent="0.25">
      <c r="A132" s="143">
        <v>7</v>
      </c>
      <c r="B132" s="139" t="s">
        <v>32</v>
      </c>
      <c r="C132" s="1">
        <v>1</v>
      </c>
      <c r="D132" s="5" t="s">
        <v>180</v>
      </c>
      <c r="E132" s="5">
        <v>150153131.95640001</v>
      </c>
      <c r="F132" s="5">
        <v>-6066891.2400000002</v>
      </c>
      <c r="G132" s="5">
        <v>302596.58470000001</v>
      </c>
      <c r="H132" s="5">
        <v>37272729.8574</v>
      </c>
      <c r="I132" s="6">
        <f t="shared" si="5"/>
        <v>181661567.15849999</v>
      </c>
      <c r="J132" s="11"/>
      <c r="K132" s="145"/>
      <c r="L132" s="140"/>
      <c r="M132" s="12">
        <v>9</v>
      </c>
      <c r="N132" s="5" t="s">
        <v>561</v>
      </c>
      <c r="O132" s="5">
        <v>101664230.3388</v>
      </c>
      <c r="P132" s="5">
        <v>0</v>
      </c>
      <c r="Q132" s="5">
        <v>204879.16889999999</v>
      </c>
      <c r="R132" s="5">
        <v>258444514.60049999</v>
      </c>
      <c r="S132" s="6">
        <f t="shared" si="6"/>
        <v>360313624.10819995</v>
      </c>
    </row>
    <row r="133" spans="1:19" ht="25" customHeight="1" x14ac:dyDescent="0.25">
      <c r="A133" s="143"/>
      <c r="B133" s="140"/>
      <c r="C133" s="1">
        <v>2</v>
      </c>
      <c r="D133" s="5" t="s">
        <v>181</v>
      </c>
      <c r="E133" s="5">
        <v>132487419.6066</v>
      </c>
      <c r="F133" s="5">
        <v>-6066891.2400000002</v>
      </c>
      <c r="G133" s="5">
        <v>266995.70069999999</v>
      </c>
      <c r="H133" s="5">
        <v>32398544.744399998</v>
      </c>
      <c r="I133" s="6">
        <f t="shared" si="5"/>
        <v>159086068.81170002</v>
      </c>
      <c r="J133" s="11"/>
      <c r="K133" s="145"/>
      <c r="L133" s="140"/>
      <c r="M133" s="12">
        <v>10</v>
      </c>
      <c r="N133" s="5" t="s">
        <v>562</v>
      </c>
      <c r="O133" s="5">
        <v>173347748.544</v>
      </c>
      <c r="P133" s="5">
        <v>0</v>
      </c>
      <c r="Q133" s="5">
        <v>349339.61080000002</v>
      </c>
      <c r="R133" s="5">
        <v>282323244.3233</v>
      </c>
      <c r="S133" s="6">
        <f t="shared" si="6"/>
        <v>456020332.4781</v>
      </c>
    </row>
    <row r="134" spans="1:19" ht="25" customHeight="1" x14ac:dyDescent="0.25">
      <c r="A134" s="143"/>
      <c r="B134" s="140"/>
      <c r="C134" s="1">
        <v>3</v>
      </c>
      <c r="D134" s="5" t="s">
        <v>182</v>
      </c>
      <c r="E134" s="5">
        <v>128287211.6276</v>
      </c>
      <c r="F134" s="5">
        <v>-6066891.2400000002</v>
      </c>
      <c r="G134" s="5">
        <v>258531.21799999999</v>
      </c>
      <c r="H134" s="5">
        <v>30955498.5418</v>
      </c>
      <c r="I134" s="6">
        <f t="shared" si="5"/>
        <v>153434350.14739999</v>
      </c>
      <c r="J134" s="11"/>
      <c r="K134" s="145"/>
      <c r="L134" s="140"/>
      <c r="M134" s="12">
        <v>11</v>
      </c>
      <c r="N134" s="5" t="s">
        <v>563</v>
      </c>
      <c r="O134" s="5">
        <v>149850553.11809999</v>
      </c>
      <c r="P134" s="5">
        <v>0</v>
      </c>
      <c r="Q134" s="5">
        <v>301986.81170000002</v>
      </c>
      <c r="R134" s="5">
        <v>273500799.2543</v>
      </c>
      <c r="S134" s="6">
        <f t="shared" si="6"/>
        <v>423653339.18409997</v>
      </c>
    </row>
    <row r="135" spans="1:19" ht="25" customHeight="1" x14ac:dyDescent="0.25">
      <c r="A135" s="143"/>
      <c r="B135" s="140"/>
      <c r="C135" s="1">
        <v>4</v>
      </c>
      <c r="D135" s="5" t="s">
        <v>183</v>
      </c>
      <c r="E135" s="5">
        <v>152082812.5178</v>
      </c>
      <c r="F135" s="5">
        <v>-6066891.2400000002</v>
      </c>
      <c r="G135" s="5">
        <v>306485.37969999999</v>
      </c>
      <c r="H135" s="5">
        <v>39183585.205799997</v>
      </c>
      <c r="I135" s="6">
        <f t="shared" si="5"/>
        <v>185505991.8633</v>
      </c>
      <c r="J135" s="11"/>
      <c r="K135" s="145"/>
      <c r="L135" s="140"/>
      <c r="M135" s="12">
        <v>12</v>
      </c>
      <c r="N135" s="5" t="s">
        <v>564</v>
      </c>
      <c r="O135" s="5">
        <v>206037078.0652</v>
      </c>
      <c r="P135" s="5">
        <v>0</v>
      </c>
      <c r="Q135" s="5">
        <v>415216.88780000003</v>
      </c>
      <c r="R135" s="5">
        <v>290611720.75529999</v>
      </c>
      <c r="S135" s="6">
        <f t="shared" si="6"/>
        <v>497064015.70829999</v>
      </c>
    </row>
    <row r="136" spans="1:19" ht="25" customHeight="1" x14ac:dyDescent="0.25">
      <c r="A136" s="143"/>
      <c r="B136" s="140"/>
      <c r="C136" s="1">
        <v>5</v>
      </c>
      <c r="D136" s="5" t="s">
        <v>184</v>
      </c>
      <c r="E136" s="5">
        <v>197379812.06830001</v>
      </c>
      <c r="F136" s="5">
        <v>-6066891.2400000002</v>
      </c>
      <c r="G136" s="5">
        <v>397770.30450000003</v>
      </c>
      <c r="H136" s="5">
        <v>51124219.406300001</v>
      </c>
      <c r="I136" s="6">
        <f t="shared" si="5"/>
        <v>242834910.53910002</v>
      </c>
      <c r="J136" s="11"/>
      <c r="K136" s="145"/>
      <c r="L136" s="140"/>
      <c r="M136" s="12">
        <v>13</v>
      </c>
      <c r="N136" s="5" t="s">
        <v>565</v>
      </c>
      <c r="O136" s="5">
        <v>222918805.4693</v>
      </c>
      <c r="P136" s="5">
        <v>0</v>
      </c>
      <c r="Q136" s="5">
        <v>449237.84350000002</v>
      </c>
      <c r="R136" s="5">
        <v>300595187.96359998</v>
      </c>
      <c r="S136" s="6">
        <f t="shared" si="6"/>
        <v>523963231.27639997</v>
      </c>
    </row>
    <row r="137" spans="1:19" ht="25" customHeight="1" x14ac:dyDescent="0.25">
      <c r="A137" s="143"/>
      <c r="B137" s="140"/>
      <c r="C137" s="1">
        <v>6</v>
      </c>
      <c r="D137" s="5" t="s">
        <v>185</v>
      </c>
      <c r="E137" s="5">
        <v>161261780.34099999</v>
      </c>
      <c r="F137" s="5">
        <v>-6066891.2400000002</v>
      </c>
      <c r="G137" s="5">
        <v>324983.32429999998</v>
      </c>
      <c r="H137" s="5">
        <v>38251044.099699996</v>
      </c>
      <c r="I137" s="6">
        <f t="shared" ref="I137:I200" si="14">E137+F137+G137+H137</f>
        <v>193770916.52499998</v>
      </c>
      <c r="J137" s="11"/>
      <c r="K137" s="145"/>
      <c r="L137" s="140"/>
      <c r="M137" s="12">
        <v>14</v>
      </c>
      <c r="N137" s="5" t="s">
        <v>566</v>
      </c>
      <c r="O137" s="5">
        <v>120000639.73630001</v>
      </c>
      <c r="P137" s="5">
        <v>0</v>
      </c>
      <c r="Q137" s="5">
        <v>241831.67720000001</v>
      </c>
      <c r="R137" s="5">
        <v>265518656.6521</v>
      </c>
      <c r="S137" s="6">
        <f t="shared" ref="S137:S200" si="15">O137+P137+Q137+R137</f>
        <v>385761128.06560004</v>
      </c>
    </row>
    <row r="138" spans="1:19" ht="25" customHeight="1" x14ac:dyDescent="0.25">
      <c r="A138" s="143"/>
      <c r="B138" s="140"/>
      <c r="C138" s="1">
        <v>7</v>
      </c>
      <c r="D138" s="5" t="s">
        <v>186</v>
      </c>
      <c r="E138" s="5">
        <v>152971852.19319999</v>
      </c>
      <c r="F138" s="5">
        <v>-6066891.2400000002</v>
      </c>
      <c r="G138" s="5">
        <v>308277.0197</v>
      </c>
      <c r="H138" s="5">
        <v>36100706.779399998</v>
      </c>
      <c r="I138" s="6">
        <f t="shared" si="14"/>
        <v>183313944.75229996</v>
      </c>
      <c r="J138" s="11"/>
      <c r="K138" s="145"/>
      <c r="L138" s="140"/>
      <c r="M138" s="12">
        <v>15</v>
      </c>
      <c r="N138" s="5" t="s">
        <v>567</v>
      </c>
      <c r="O138" s="5">
        <v>144800044.2062</v>
      </c>
      <c r="P138" s="5">
        <v>0</v>
      </c>
      <c r="Q138" s="5">
        <v>291808.7573</v>
      </c>
      <c r="R138" s="5">
        <v>273848828.94940001</v>
      </c>
      <c r="S138" s="6">
        <f t="shared" si="15"/>
        <v>418940681.91289997</v>
      </c>
    </row>
    <row r="139" spans="1:19" ht="25" customHeight="1" x14ac:dyDescent="0.25">
      <c r="A139" s="143"/>
      <c r="B139" s="140"/>
      <c r="C139" s="1">
        <v>8</v>
      </c>
      <c r="D139" s="5" t="s">
        <v>187</v>
      </c>
      <c r="E139" s="5">
        <v>131456743.9082</v>
      </c>
      <c r="F139" s="5">
        <v>-6066891.2400000002</v>
      </c>
      <c r="G139" s="5">
        <v>264918.62819999998</v>
      </c>
      <c r="H139" s="5">
        <v>32907972.826000001</v>
      </c>
      <c r="I139" s="6">
        <f t="shared" si="14"/>
        <v>158562744.12239999</v>
      </c>
      <c r="J139" s="11"/>
      <c r="K139" s="145"/>
      <c r="L139" s="140"/>
      <c r="M139" s="12">
        <v>16</v>
      </c>
      <c r="N139" s="5" t="s">
        <v>568</v>
      </c>
      <c r="O139" s="5">
        <v>216776544.9853</v>
      </c>
      <c r="P139" s="5">
        <v>0</v>
      </c>
      <c r="Q139" s="5">
        <v>436859.63319999998</v>
      </c>
      <c r="R139" s="5">
        <v>298103898.47509998</v>
      </c>
      <c r="S139" s="6">
        <f t="shared" si="15"/>
        <v>515317303.09359998</v>
      </c>
    </row>
    <row r="140" spans="1:19" ht="25" customHeight="1" x14ac:dyDescent="0.25">
      <c r="A140" s="143"/>
      <c r="B140" s="140"/>
      <c r="C140" s="1">
        <v>9</v>
      </c>
      <c r="D140" s="5" t="s">
        <v>188</v>
      </c>
      <c r="E140" s="5">
        <v>166063772.68540001</v>
      </c>
      <c r="F140" s="5">
        <v>-6066891.2400000002</v>
      </c>
      <c r="G140" s="5">
        <v>334660.55489999999</v>
      </c>
      <c r="H140" s="5">
        <v>40798876.874200001</v>
      </c>
      <c r="I140" s="6">
        <f t="shared" si="14"/>
        <v>201130418.87449998</v>
      </c>
      <c r="J140" s="11"/>
      <c r="K140" s="145"/>
      <c r="L140" s="140"/>
      <c r="M140" s="12">
        <v>17</v>
      </c>
      <c r="N140" s="5" t="s">
        <v>569</v>
      </c>
      <c r="O140" s="5">
        <v>210342401.21709999</v>
      </c>
      <c r="P140" s="5">
        <v>0</v>
      </c>
      <c r="Q140" s="5">
        <v>423893.20419999998</v>
      </c>
      <c r="R140" s="5">
        <v>295416130.68400002</v>
      </c>
      <c r="S140" s="6">
        <f t="shared" si="15"/>
        <v>506182425.10530001</v>
      </c>
    </row>
    <row r="141" spans="1:19" ht="25" customHeight="1" x14ac:dyDescent="0.25">
      <c r="A141" s="143"/>
      <c r="B141" s="140"/>
      <c r="C141" s="1">
        <v>10</v>
      </c>
      <c r="D141" s="5" t="s">
        <v>189</v>
      </c>
      <c r="E141" s="5">
        <v>157115154.70519999</v>
      </c>
      <c r="F141" s="5">
        <v>-6066891.2400000002</v>
      </c>
      <c r="G141" s="5">
        <v>316626.8235</v>
      </c>
      <c r="H141" s="5">
        <v>40872267.751500003</v>
      </c>
      <c r="I141" s="6">
        <f t="shared" si="14"/>
        <v>192237158.0402</v>
      </c>
      <c r="J141" s="11"/>
      <c r="K141" s="145"/>
      <c r="L141" s="140"/>
      <c r="M141" s="12">
        <v>18</v>
      </c>
      <c r="N141" s="5" t="s">
        <v>570</v>
      </c>
      <c r="O141" s="5">
        <v>214777182.199</v>
      </c>
      <c r="P141" s="5">
        <v>0</v>
      </c>
      <c r="Q141" s="5">
        <v>432830.41090000002</v>
      </c>
      <c r="R141" s="5">
        <v>297219207.60570002</v>
      </c>
      <c r="S141" s="6">
        <f t="shared" si="15"/>
        <v>512429220.21560001</v>
      </c>
    </row>
    <row r="142" spans="1:19" ht="25" customHeight="1" x14ac:dyDescent="0.25">
      <c r="A142" s="143"/>
      <c r="B142" s="140"/>
      <c r="C142" s="1">
        <v>11</v>
      </c>
      <c r="D142" s="5" t="s">
        <v>190</v>
      </c>
      <c r="E142" s="5">
        <v>179886366.3312</v>
      </c>
      <c r="F142" s="5">
        <v>-6066891.2400000002</v>
      </c>
      <c r="G142" s="5">
        <v>362516.58140000002</v>
      </c>
      <c r="H142" s="5">
        <v>42643572.7315</v>
      </c>
      <c r="I142" s="6">
        <f t="shared" si="14"/>
        <v>216825564.4041</v>
      </c>
      <c r="J142" s="11"/>
      <c r="K142" s="145"/>
      <c r="L142" s="140"/>
      <c r="M142" s="12">
        <v>19</v>
      </c>
      <c r="N142" s="5" t="s">
        <v>571</v>
      </c>
      <c r="O142" s="5">
        <v>166110067.7669</v>
      </c>
      <c r="P142" s="5">
        <v>0</v>
      </c>
      <c r="Q142" s="5">
        <v>334753.85119999998</v>
      </c>
      <c r="R142" s="5">
        <v>280384232.7263</v>
      </c>
      <c r="S142" s="6">
        <f t="shared" si="15"/>
        <v>446829054.34440005</v>
      </c>
    </row>
    <row r="143" spans="1:19" ht="25" customHeight="1" x14ac:dyDescent="0.25">
      <c r="A143" s="143"/>
      <c r="B143" s="140"/>
      <c r="C143" s="1">
        <v>12</v>
      </c>
      <c r="D143" s="5" t="s">
        <v>191</v>
      </c>
      <c r="E143" s="5">
        <v>138142133.85569999</v>
      </c>
      <c r="F143" s="5">
        <v>-6066891.2400000002</v>
      </c>
      <c r="G143" s="5">
        <v>278391.38189999998</v>
      </c>
      <c r="H143" s="5">
        <v>36517357.714100003</v>
      </c>
      <c r="I143" s="6">
        <f t="shared" si="14"/>
        <v>168870991.71169999</v>
      </c>
      <c r="J143" s="11"/>
      <c r="K143" s="146"/>
      <c r="L143" s="141"/>
      <c r="M143" s="12">
        <v>20</v>
      </c>
      <c r="N143" s="5" t="s">
        <v>572</v>
      </c>
      <c r="O143" s="5">
        <v>190008781.16440001</v>
      </c>
      <c r="P143" s="5">
        <v>0</v>
      </c>
      <c r="Q143" s="5">
        <v>382915.81060000003</v>
      </c>
      <c r="R143" s="5">
        <v>288177359.20109999</v>
      </c>
      <c r="S143" s="6">
        <f t="shared" si="15"/>
        <v>478569056.17610002</v>
      </c>
    </row>
    <row r="144" spans="1:19" ht="25" customHeight="1" x14ac:dyDescent="0.3">
      <c r="A144" s="143"/>
      <c r="B144" s="140"/>
      <c r="C144" s="1">
        <v>13</v>
      </c>
      <c r="D144" s="5" t="s">
        <v>192</v>
      </c>
      <c r="E144" s="5">
        <v>165941172.09029999</v>
      </c>
      <c r="F144" s="5">
        <v>-6066891.2400000002</v>
      </c>
      <c r="G144" s="5">
        <v>334413.48359999998</v>
      </c>
      <c r="H144" s="5">
        <v>46390123.169299997</v>
      </c>
      <c r="I144" s="6">
        <f t="shared" si="14"/>
        <v>206598817.50319996</v>
      </c>
      <c r="J144" s="11"/>
      <c r="K144" s="18"/>
      <c r="L144" s="129" t="s">
        <v>837</v>
      </c>
      <c r="M144" s="130"/>
      <c r="N144" s="131"/>
      <c r="O144" s="14">
        <f>SUM(O124:O143)</f>
        <v>3588418042.4545002</v>
      </c>
      <c r="P144" s="14">
        <f t="shared" ref="P144:S144" si="16">SUM(P124:P143)</f>
        <v>0</v>
      </c>
      <c r="Q144" s="14">
        <f t="shared" si="16"/>
        <v>7231571.0629999992</v>
      </c>
      <c r="R144" s="14">
        <f t="shared" si="16"/>
        <v>5681542802.5108013</v>
      </c>
      <c r="S144" s="14">
        <f t="shared" si="16"/>
        <v>9277192416.0282993</v>
      </c>
    </row>
    <row r="145" spans="1:19" ht="25" customHeight="1" x14ac:dyDescent="0.25">
      <c r="A145" s="143"/>
      <c r="B145" s="140"/>
      <c r="C145" s="1">
        <v>14</v>
      </c>
      <c r="D145" s="5" t="s">
        <v>193</v>
      </c>
      <c r="E145" s="5">
        <v>122581407.8198</v>
      </c>
      <c r="F145" s="5">
        <v>-6066891.2400000002</v>
      </c>
      <c r="G145" s="5">
        <v>247032.5785</v>
      </c>
      <c r="H145" s="5">
        <v>31116281.4912</v>
      </c>
      <c r="I145" s="6">
        <f t="shared" si="14"/>
        <v>147877830.64950001</v>
      </c>
      <c r="J145" s="11"/>
      <c r="K145" s="144">
        <v>25</v>
      </c>
      <c r="L145" s="139" t="s">
        <v>50</v>
      </c>
      <c r="M145" s="12">
        <v>1</v>
      </c>
      <c r="N145" s="5" t="s">
        <v>573</v>
      </c>
      <c r="O145" s="5">
        <v>124322990.87010001</v>
      </c>
      <c r="P145" s="5">
        <v>-3018317.48</v>
      </c>
      <c r="Q145" s="5">
        <v>250542.30929999999</v>
      </c>
      <c r="R145" s="5">
        <v>34763376.793399997</v>
      </c>
      <c r="S145" s="6">
        <f t="shared" si="15"/>
        <v>156318592.4928</v>
      </c>
    </row>
    <row r="146" spans="1:19" ht="25" customHeight="1" x14ac:dyDescent="0.25">
      <c r="A146" s="143"/>
      <c r="B146" s="140"/>
      <c r="C146" s="1">
        <v>15</v>
      </c>
      <c r="D146" s="5" t="s">
        <v>194</v>
      </c>
      <c r="E146" s="5">
        <v>128774362.71340001</v>
      </c>
      <c r="F146" s="5">
        <v>-6066891.2400000002</v>
      </c>
      <c r="G146" s="5">
        <v>259512.95079999999</v>
      </c>
      <c r="H146" s="5">
        <v>33412785.129000001</v>
      </c>
      <c r="I146" s="6">
        <f t="shared" si="14"/>
        <v>156379769.55320001</v>
      </c>
      <c r="J146" s="11"/>
      <c r="K146" s="145"/>
      <c r="L146" s="140"/>
      <c r="M146" s="12">
        <v>2</v>
      </c>
      <c r="N146" s="5" t="s">
        <v>574</v>
      </c>
      <c r="O146" s="5">
        <v>140134458.49360001</v>
      </c>
      <c r="P146" s="5">
        <v>-3018317.48</v>
      </c>
      <c r="Q146" s="5">
        <v>282406.42060000001</v>
      </c>
      <c r="R146" s="5">
        <v>34697525.020800002</v>
      </c>
      <c r="S146" s="6">
        <f t="shared" si="15"/>
        <v>172096072.45500001</v>
      </c>
    </row>
    <row r="147" spans="1:19" ht="25" customHeight="1" x14ac:dyDescent="0.25">
      <c r="A147" s="143"/>
      <c r="B147" s="140"/>
      <c r="C147" s="1">
        <v>16</v>
      </c>
      <c r="D147" s="5" t="s">
        <v>195</v>
      </c>
      <c r="E147" s="5">
        <v>117457923.2192</v>
      </c>
      <c r="F147" s="5">
        <v>-6066891.2400000002</v>
      </c>
      <c r="G147" s="5">
        <v>236707.4596</v>
      </c>
      <c r="H147" s="5">
        <v>29010486.4329</v>
      </c>
      <c r="I147" s="6">
        <f t="shared" si="14"/>
        <v>140638225.87170002</v>
      </c>
      <c r="J147" s="11"/>
      <c r="K147" s="145"/>
      <c r="L147" s="140"/>
      <c r="M147" s="12">
        <v>3</v>
      </c>
      <c r="N147" s="5" t="s">
        <v>575</v>
      </c>
      <c r="O147" s="5">
        <v>143485245.80489999</v>
      </c>
      <c r="P147" s="5">
        <v>-3018317.48</v>
      </c>
      <c r="Q147" s="5">
        <v>289159.10560000001</v>
      </c>
      <c r="R147" s="5">
        <v>36777164.001199998</v>
      </c>
      <c r="S147" s="6">
        <f t="shared" si="15"/>
        <v>177533251.43169999</v>
      </c>
    </row>
    <row r="148" spans="1:19" ht="25" customHeight="1" x14ac:dyDescent="0.25">
      <c r="A148" s="143"/>
      <c r="B148" s="140"/>
      <c r="C148" s="1">
        <v>17</v>
      </c>
      <c r="D148" s="5" t="s">
        <v>196</v>
      </c>
      <c r="E148" s="5">
        <v>148620154.81869999</v>
      </c>
      <c r="F148" s="5">
        <v>-6066891.2400000002</v>
      </c>
      <c r="G148" s="5">
        <v>299507.2475</v>
      </c>
      <c r="H148" s="5">
        <v>36607596.182800002</v>
      </c>
      <c r="I148" s="6">
        <f t="shared" si="14"/>
        <v>179460367.00899997</v>
      </c>
      <c r="J148" s="11"/>
      <c r="K148" s="145"/>
      <c r="L148" s="140"/>
      <c r="M148" s="12">
        <v>4</v>
      </c>
      <c r="N148" s="5" t="s">
        <v>576</v>
      </c>
      <c r="O148" s="5">
        <v>169293036.62400001</v>
      </c>
      <c r="P148" s="5">
        <v>-3018317.48</v>
      </c>
      <c r="Q148" s="5">
        <v>341168.3394</v>
      </c>
      <c r="R148" s="5">
        <v>41844519.442299999</v>
      </c>
      <c r="S148" s="6">
        <f t="shared" si="15"/>
        <v>208460406.92570001</v>
      </c>
    </row>
    <row r="149" spans="1:19" ht="25" customHeight="1" x14ac:dyDescent="0.25">
      <c r="A149" s="143"/>
      <c r="B149" s="140"/>
      <c r="C149" s="1">
        <v>18</v>
      </c>
      <c r="D149" s="5" t="s">
        <v>197</v>
      </c>
      <c r="E149" s="5">
        <v>139272187.18399999</v>
      </c>
      <c r="F149" s="5">
        <v>-6066891.2400000002</v>
      </c>
      <c r="G149" s="5">
        <v>280668.7255</v>
      </c>
      <c r="H149" s="5">
        <v>37100792.110100001</v>
      </c>
      <c r="I149" s="6">
        <f t="shared" si="14"/>
        <v>170586756.77959999</v>
      </c>
      <c r="J149" s="11"/>
      <c r="K149" s="145"/>
      <c r="L149" s="140"/>
      <c r="M149" s="12">
        <v>5</v>
      </c>
      <c r="N149" s="5" t="s">
        <v>577</v>
      </c>
      <c r="O149" s="5">
        <v>120882513.5616</v>
      </c>
      <c r="P149" s="5">
        <v>-3018317.48</v>
      </c>
      <c r="Q149" s="5">
        <v>243608.8763</v>
      </c>
      <c r="R149" s="5">
        <v>32134152.458900001</v>
      </c>
      <c r="S149" s="6">
        <f t="shared" si="15"/>
        <v>150241957.41679999</v>
      </c>
    </row>
    <row r="150" spans="1:19" ht="25" customHeight="1" x14ac:dyDescent="0.25">
      <c r="A150" s="143"/>
      <c r="B150" s="140"/>
      <c r="C150" s="1">
        <v>19</v>
      </c>
      <c r="D150" s="5" t="s">
        <v>198</v>
      </c>
      <c r="E150" s="5">
        <v>163113367.37239999</v>
      </c>
      <c r="F150" s="5">
        <v>-6066891.2400000002</v>
      </c>
      <c r="G150" s="5">
        <v>328714.74099999998</v>
      </c>
      <c r="H150" s="5">
        <v>43641273.243299998</v>
      </c>
      <c r="I150" s="6">
        <f t="shared" si="14"/>
        <v>201016464.11669996</v>
      </c>
      <c r="J150" s="11"/>
      <c r="K150" s="145"/>
      <c r="L150" s="140"/>
      <c r="M150" s="12">
        <v>6</v>
      </c>
      <c r="N150" s="5" t="s">
        <v>578</v>
      </c>
      <c r="O150" s="5">
        <v>113669975.05239999</v>
      </c>
      <c r="P150" s="5">
        <v>-3018317.48</v>
      </c>
      <c r="Q150" s="5">
        <v>229073.78479999999</v>
      </c>
      <c r="R150" s="5">
        <v>33165855.872000001</v>
      </c>
      <c r="S150" s="6">
        <f t="shared" si="15"/>
        <v>144046587.22919998</v>
      </c>
    </row>
    <row r="151" spans="1:19" ht="25" customHeight="1" x14ac:dyDescent="0.25">
      <c r="A151" s="143"/>
      <c r="B151" s="140"/>
      <c r="C151" s="1">
        <v>20</v>
      </c>
      <c r="D151" s="5" t="s">
        <v>199</v>
      </c>
      <c r="E151" s="5">
        <v>113050245.7317</v>
      </c>
      <c r="F151" s="5">
        <v>-6066891.2400000002</v>
      </c>
      <c r="G151" s="5">
        <v>227824.8732</v>
      </c>
      <c r="H151" s="5">
        <v>29626846.7152</v>
      </c>
      <c r="I151" s="6">
        <f t="shared" si="14"/>
        <v>136838026.0801</v>
      </c>
      <c r="J151" s="11"/>
      <c r="K151" s="145"/>
      <c r="L151" s="140"/>
      <c r="M151" s="12">
        <v>7</v>
      </c>
      <c r="N151" s="5" t="s">
        <v>579</v>
      </c>
      <c r="O151" s="5">
        <v>129878156.0355</v>
      </c>
      <c r="P151" s="5">
        <v>-3018317.48</v>
      </c>
      <c r="Q151" s="5">
        <v>261737.37390000001</v>
      </c>
      <c r="R151" s="5">
        <v>34480198.785499997</v>
      </c>
      <c r="S151" s="6">
        <f t="shared" si="15"/>
        <v>161601774.71489999</v>
      </c>
    </row>
    <row r="152" spans="1:19" ht="25" customHeight="1" x14ac:dyDescent="0.25">
      <c r="A152" s="143"/>
      <c r="B152" s="140"/>
      <c r="C152" s="1">
        <v>21</v>
      </c>
      <c r="D152" s="5" t="s">
        <v>200</v>
      </c>
      <c r="E152" s="5">
        <v>154576239.2762</v>
      </c>
      <c r="F152" s="5">
        <v>-6066891.2400000002</v>
      </c>
      <c r="G152" s="5">
        <v>311510.266</v>
      </c>
      <c r="H152" s="5">
        <v>40199748.8314</v>
      </c>
      <c r="I152" s="6">
        <f t="shared" si="14"/>
        <v>189020607.1336</v>
      </c>
      <c r="J152" s="11"/>
      <c r="K152" s="145"/>
      <c r="L152" s="140"/>
      <c r="M152" s="12">
        <v>8</v>
      </c>
      <c r="N152" s="5" t="s">
        <v>580</v>
      </c>
      <c r="O152" s="5">
        <v>203227994.9542</v>
      </c>
      <c r="P152" s="5">
        <v>-3018317.48</v>
      </c>
      <c r="Q152" s="5">
        <v>409555.87390000001</v>
      </c>
      <c r="R152" s="5">
        <v>51478803.010899998</v>
      </c>
      <c r="S152" s="6">
        <f t="shared" si="15"/>
        <v>252098036.359</v>
      </c>
    </row>
    <row r="153" spans="1:19" ht="25" customHeight="1" x14ac:dyDescent="0.25">
      <c r="A153" s="143"/>
      <c r="B153" s="140"/>
      <c r="C153" s="1">
        <v>22</v>
      </c>
      <c r="D153" s="5" t="s">
        <v>201</v>
      </c>
      <c r="E153" s="5">
        <v>150513686.8831</v>
      </c>
      <c r="F153" s="5">
        <v>-6066891.2400000002</v>
      </c>
      <c r="G153" s="5">
        <v>303323.19420000003</v>
      </c>
      <c r="H153" s="5">
        <v>38000407.329899997</v>
      </c>
      <c r="I153" s="6">
        <f t="shared" si="14"/>
        <v>182750526.1672</v>
      </c>
      <c r="J153" s="11"/>
      <c r="K153" s="145"/>
      <c r="L153" s="140"/>
      <c r="M153" s="12">
        <v>9</v>
      </c>
      <c r="N153" s="5" t="s">
        <v>64</v>
      </c>
      <c r="O153" s="5">
        <v>188340436.46959999</v>
      </c>
      <c r="P153" s="5">
        <v>-3018317.48</v>
      </c>
      <c r="Q153" s="5">
        <v>379553.67359999998</v>
      </c>
      <c r="R153" s="5">
        <v>40641186.000500001</v>
      </c>
      <c r="S153" s="6">
        <f t="shared" si="15"/>
        <v>226342858.66369998</v>
      </c>
    </row>
    <row r="154" spans="1:19" ht="25" customHeight="1" x14ac:dyDescent="0.25">
      <c r="A154" s="143"/>
      <c r="B154" s="141"/>
      <c r="C154" s="1">
        <v>23</v>
      </c>
      <c r="D154" s="5" t="s">
        <v>202</v>
      </c>
      <c r="E154" s="5">
        <v>159420626.85519999</v>
      </c>
      <c r="F154" s="5">
        <v>-6066891.2400000002</v>
      </c>
      <c r="G154" s="5">
        <v>321272.93369999999</v>
      </c>
      <c r="H154" s="5">
        <v>41214450.793899998</v>
      </c>
      <c r="I154" s="6">
        <f t="shared" si="14"/>
        <v>194889459.34279996</v>
      </c>
      <c r="J154" s="11"/>
      <c r="K154" s="145"/>
      <c r="L154" s="140"/>
      <c r="M154" s="12">
        <v>10</v>
      </c>
      <c r="N154" s="5" t="s">
        <v>853</v>
      </c>
      <c r="O154" s="5">
        <v>144077566.40630001</v>
      </c>
      <c r="P154" s="5">
        <v>-3018317.48</v>
      </c>
      <c r="Q154" s="5">
        <v>290352.78159999999</v>
      </c>
      <c r="R154" s="5">
        <v>37509688.041100003</v>
      </c>
      <c r="S154" s="6">
        <f t="shared" si="15"/>
        <v>178859289.74900001</v>
      </c>
    </row>
    <row r="155" spans="1:19" ht="25" customHeight="1" x14ac:dyDescent="0.3">
      <c r="A155" s="1"/>
      <c r="B155" s="129" t="s">
        <v>820</v>
      </c>
      <c r="C155" s="130"/>
      <c r="D155" s="131"/>
      <c r="E155" s="14">
        <f>SUM(E132:E154)</f>
        <v>3410609565.7605991</v>
      </c>
      <c r="F155" s="14">
        <f t="shared" ref="F155:I155" si="17">SUM(F132:F154)</f>
        <v>-139538498.51999995</v>
      </c>
      <c r="G155" s="14">
        <f t="shared" si="17"/>
        <v>6873241.955099999</v>
      </c>
      <c r="H155" s="14">
        <f t="shared" si="17"/>
        <v>865347167.96109998</v>
      </c>
      <c r="I155" s="14">
        <f t="shared" si="17"/>
        <v>4143291477.1568003</v>
      </c>
      <c r="J155" s="11"/>
      <c r="K155" s="145"/>
      <c r="L155" s="140"/>
      <c r="M155" s="12">
        <v>11</v>
      </c>
      <c r="N155" s="5" t="s">
        <v>193</v>
      </c>
      <c r="O155" s="5">
        <v>137910073.56420001</v>
      </c>
      <c r="P155" s="5">
        <v>-3018317.48</v>
      </c>
      <c r="Q155" s="5">
        <v>277923.72169999999</v>
      </c>
      <c r="R155" s="5">
        <v>37490070.982699998</v>
      </c>
      <c r="S155" s="6">
        <f t="shared" si="15"/>
        <v>172659750.78860003</v>
      </c>
    </row>
    <row r="156" spans="1:19" ht="25" customHeight="1" x14ac:dyDescent="0.25">
      <c r="A156" s="143">
        <v>8</v>
      </c>
      <c r="B156" s="139" t="s">
        <v>33</v>
      </c>
      <c r="C156" s="1">
        <v>1</v>
      </c>
      <c r="D156" s="5" t="s">
        <v>203</v>
      </c>
      <c r="E156" s="5">
        <v>133881400.0715</v>
      </c>
      <c r="F156" s="5">
        <v>0</v>
      </c>
      <c r="G156" s="5">
        <v>269804.92440000002</v>
      </c>
      <c r="H156" s="5">
        <v>31087464.292599998</v>
      </c>
      <c r="I156" s="6">
        <f t="shared" si="14"/>
        <v>165238669.28850001</v>
      </c>
      <c r="J156" s="11"/>
      <c r="K156" s="145"/>
      <c r="L156" s="140"/>
      <c r="M156" s="12">
        <v>12</v>
      </c>
      <c r="N156" s="5" t="s">
        <v>581</v>
      </c>
      <c r="O156" s="5">
        <v>146519554.5458</v>
      </c>
      <c r="P156" s="5">
        <v>-3018317.48</v>
      </c>
      <c r="Q156" s="5">
        <v>295274.0061</v>
      </c>
      <c r="R156" s="5">
        <v>35197798.475100003</v>
      </c>
      <c r="S156" s="6">
        <f t="shared" si="15"/>
        <v>178994309.54700002</v>
      </c>
    </row>
    <row r="157" spans="1:19" ht="25" customHeight="1" x14ac:dyDescent="0.25">
      <c r="A157" s="143"/>
      <c r="B157" s="140"/>
      <c r="C157" s="1">
        <v>2</v>
      </c>
      <c r="D157" s="5" t="s">
        <v>204</v>
      </c>
      <c r="E157" s="5">
        <v>129458422.93279999</v>
      </c>
      <c r="F157" s="5">
        <v>0</v>
      </c>
      <c r="G157" s="5">
        <v>260891.50539999999</v>
      </c>
      <c r="H157" s="5">
        <v>34003943.9058</v>
      </c>
      <c r="I157" s="6">
        <f t="shared" si="14"/>
        <v>163723258.34399998</v>
      </c>
      <c r="J157" s="11"/>
      <c r="K157" s="146"/>
      <c r="L157" s="141"/>
      <c r="M157" s="12">
        <v>13</v>
      </c>
      <c r="N157" s="5" t="s">
        <v>582</v>
      </c>
      <c r="O157" s="5">
        <v>117620802.0351</v>
      </c>
      <c r="P157" s="5">
        <v>-3018317.48</v>
      </c>
      <c r="Q157" s="5">
        <v>237035.7016</v>
      </c>
      <c r="R157" s="5">
        <v>31644956.872900002</v>
      </c>
      <c r="S157" s="6">
        <f t="shared" si="15"/>
        <v>146484477.12959999</v>
      </c>
    </row>
    <row r="158" spans="1:19" ht="25" customHeight="1" x14ac:dyDescent="0.3">
      <c r="A158" s="143"/>
      <c r="B158" s="140"/>
      <c r="C158" s="1">
        <v>3</v>
      </c>
      <c r="D158" s="5" t="s">
        <v>205</v>
      </c>
      <c r="E158" s="5">
        <v>181624559.07519999</v>
      </c>
      <c r="F158" s="5">
        <v>0</v>
      </c>
      <c r="G158" s="5">
        <v>366019.47989999998</v>
      </c>
      <c r="H158" s="5">
        <v>44150578.882299997</v>
      </c>
      <c r="I158" s="6">
        <f t="shared" si="14"/>
        <v>226141157.43739998</v>
      </c>
      <c r="J158" s="11"/>
      <c r="K158" s="18"/>
      <c r="L158" s="129" t="s">
        <v>838</v>
      </c>
      <c r="M158" s="130"/>
      <c r="N158" s="131"/>
      <c r="O158" s="14">
        <f>SUM(O145:O157)</f>
        <v>1879362804.4173</v>
      </c>
      <c r="P158" s="14">
        <f t="shared" ref="P158:S158" si="18">SUM(P145:P157)</f>
        <v>-39238127.239999995</v>
      </c>
      <c r="Q158" s="14">
        <f t="shared" si="18"/>
        <v>3787391.9683999997</v>
      </c>
      <c r="R158" s="14">
        <f t="shared" si="18"/>
        <v>481825295.75730002</v>
      </c>
      <c r="S158" s="14">
        <f t="shared" si="18"/>
        <v>2325737364.9029999</v>
      </c>
    </row>
    <row r="159" spans="1:19" ht="25" customHeight="1" x14ac:dyDescent="0.25">
      <c r="A159" s="143"/>
      <c r="B159" s="140"/>
      <c r="C159" s="1">
        <v>4</v>
      </c>
      <c r="D159" s="5" t="s">
        <v>206</v>
      </c>
      <c r="E159" s="5">
        <v>104621237.80069999</v>
      </c>
      <c r="F159" s="5">
        <v>0</v>
      </c>
      <c r="G159" s="5">
        <v>210838.28779999999</v>
      </c>
      <c r="H159" s="5">
        <v>29456402.047800001</v>
      </c>
      <c r="I159" s="6">
        <f t="shared" si="14"/>
        <v>134288478.1363</v>
      </c>
      <c r="J159" s="11"/>
      <c r="K159" s="144">
        <v>26</v>
      </c>
      <c r="L159" s="139" t="s">
        <v>51</v>
      </c>
      <c r="M159" s="12">
        <v>1</v>
      </c>
      <c r="N159" s="5" t="s">
        <v>583</v>
      </c>
      <c r="O159" s="5">
        <v>129332813.1398</v>
      </c>
      <c r="P159" s="5">
        <v>0</v>
      </c>
      <c r="Q159" s="5">
        <v>260638.36989999999</v>
      </c>
      <c r="R159" s="5">
        <v>33770528.838</v>
      </c>
      <c r="S159" s="6">
        <f t="shared" si="15"/>
        <v>163363980.3477</v>
      </c>
    </row>
    <row r="160" spans="1:19" ht="25" customHeight="1" x14ac:dyDescent="0.25">
      <c r="A160" s="143"/>
      <c r="B160" s="140"/>
      <c r="C160" s="1">
        <v>5</v>
      </c>
      <c r="D160" s="5" t="s">
        <v>207</v>
      </c>
      <c r="E160" s="5">
        <v>144804292.90349999</v>
      </c>
      <c r="F160" s="5">
        <v>0</v>
      </c>
      <c r="G160" s="5">
        <v>291817.31949999998</v>
      </c>
      <c r="H160" s="5">
        <v>36925808.593999997</v>
      </c>
      <c r="I160" s="6">
        <f t="shared" si="14"/>
        <v>182021918.81699997</v>
      </c>
      <c r="J160" s="11"/>
      <c r="K160" s="145"/>
      <c r="L160" s="140"/>
      <c r="M160" s="12">
        <v>2</v>
      </c>
      <c r="N160" s="5" t="s">
        <v>584</v>
      </c>
      <c r="O160" s="5">
        <v>111041038.43870001</v>
      </c>
      <c r="P160" s="5">
        <v>0</v>
      </c>
      <c r="Q160" s="5">
        <v>223775.8118</v>
      </c>
      <c r="R160" s="5">
        <v>27962802.533599999</v>
      </c>
      <c r="S160" s="6">
        <f t="shared" si="15"/>
        <v>139227616.7841</v>
      </c>
    </row>
    <row r="161" spans="1:19" ht="25" customHeight="1" x14ac:dyDescent="0.25">
      <c r="A161" s="143"/>
      <c r="B161" s="140"/>
      <c r="C161" s="1">
        <v>6</v>
      </c>
      <c r="D161" s="5" t="s">
        <v>208</v>
      </c>
      <c r="E161" s="5">
        <v>104316350.1891</v>
      </c>
      <c r="F161" s="5">
        <v>0</v>
      </c>
      <c r="G161" s="5">
        <v>210223.86199999999</v>
      </c>
      <c r="H161" s="5">
        <v>28466086.781500001</v>
      </c>
      <c r="I161" s="6">
        <f t="shared" si="14"/>
        <v>132992660.8326</v>
      </c>
      <c r="J161" s="11"/>
      <c r="K161" s="145"/>
      <c r="L161" s="140"/>
      <c r="M161" s="12">
        <v>3</v>
      </c>
      <c r="N161" s="5" t="s">
        <v>585</v>
      </c>
      <c r="O161" s="5">
        <v>127165041.63410001</v>
      </c>
      <c r="P161" s="5">
        <v>0</v>
      </c>
      <c r="Q161" s="5">
        <v>256269.76130000001</v>
      </c>
      <c r="R161" s="5">
        <v>38022737.804899998</v>
      </c>
      <c r="S161" s="6">
        <f t="shared" si="15"/>
        <v>165444049.20030001</v>
      </c>
    </row>
    <row r="162" spans="1:19" ht="25" customHeight="1" x14ac:dyDescent="0.25">
      <c r="A162" s="143"/>
      <c r="B162" s="140"/>
      <c r="C162" s="1">
        <v>7</v>
      </c>
      <c r="D162" s="5" t="s">
        <v>209</v>
      </c>
      <c r="E162" s="5">
        <v>174868047.01249999</v>
      </c>
      <c r="F162" s="5">
        <v>0</v>
      </c>
      <c r="G162" s="5">
        <v>352403.39720000001</v>
      </c>
      <c r="H162" s="5">
        <v>41195480.589299999</v>
      </c>
      <c r="I162" s="6">
        <f t="shared" si="14"/>
        <v>216415930.99899998</v>
      </c>
      <c r="J162" s="11"/>
      <c r="K162" s="145"/>
      <c r="L162" s="140"/>
      <c r="M162" s="12">
        <v>4</v>
      </c>
      <c r="N162" s="5" t="s">
        <v>586</v>
      </c>
      <c r="O162" s="5">
        <v>207006007.62149999</v>
      </c>
      <c r="P162" s="5">
        <v>0</v>
      </c>
      <c r="Q162" s="5">
        <v>417169.52620000002</v>
      </c>
      <c r="R162" s="5">
        <v>36775246.749300003</v>
      </c>
      <c r="S162" s="6">
        <f t="shared" si="15"/>
        <v>244198423.89699998</v>
      </c>
    </row>
    <row r="163" spans="1:19" ht="25" customHeight="1" x14ac:dyDescent="0.25">
      <c r="A163" s="143"/>
      <c r="B163" s="140"/>
      <c r="C163" s="1">
        <v>8</v>
      </c>
      <c r="D163" s="5" t="s">
        <v>210</v>
      </c>
      <c r="E163" s="5">
        <v>115721646.44599999</v>
      </c>
      <c r="F163" s="5">
        <v>0</v>
      </c>
      <c r="G163" s="5">
        <v>233208.4222</v>
      </c>
      <c r="H163" s="5">
        <v>31528194.204799999</v>
      </c>
      <c r="I163" s="6">
        <f t="shared" si="14"/>
        <v>147483049.07299998</v>
      </c>
      <c r="J163" s="11"/>
      <c r="K163" s="145"/>
      <c r="L163" s="140"/>
      <c r="M163" s="12">
        <v>5</v>
      </c>
      <c r="N163" s="5" t="s">
        <v>587</v>
      </c>
      <c r="O163" s="5">
        <v>124256536.48819999</v>
      </c>
      <c r="P163" s="5">
        <v>0</v>
      </c>
      <c r="Q163" s="5">
        <v>250408.38690000001</v>
      </c>
      <c r="R163" s="5">
        <v>34882316.007200003</v>
      </c>
      <c r="S163" s="6">
        <f t="shared" si="15"/>
        <v>159389260.88229999</v>
      </c>
    </row>
    <row r="164" spans="1:19" ht="25" customHeight="1" x14ac:dyDescent="0.25">
      <c r="A164" s="143"/>
      <c r="B164" s="140"/>
      <c r="C164" s="1">
        <v>9</v>
      </c>
      <c r="D164" s="5" t="s">
        <v>211</v>
      </c>
      <c r="E164" s="5">
        <v>137437002.73190001</v>
      </c>
      <c r="F164" s="5">
        <v>0</v>
      </c>
      <c r="G164" s="5">
        <v>276970.36410000001</v>
      </c>
      <c r="H164" s="5">
        <v>35133809.540600002</v>
      </c>
      <c r="I164" s="6">
        <f t="shared" si="14"/>
        <v>172847782.63660002</v>
      </c>
      <c r="J164" s="11"/>
      <c r="K164" s="145"/>
      <c r="L164" s="140"/>
      <c r="M164" s="12">
        <v>6</v>
      </c>
      <c r="N164" s="5" t="s">
        <v>588</v>
      </c>
      <c r="O164" s="5">
        <v>130868468.0465</v>
      </c>
      <c r="P164" s="5">
        <v>0</v>
      </c>
      <c r="Q164" s="5">
        <v>263733.10340000002</v>
      </c>
      <c r="R164" s="5">
        <v>35879478.011500001</v>
      </c>
      <c r="S164" s="6">
        <f t="shared" si="15"/>
        <v>167011679.16140002</v>
      </c>
    </row>
    <row r="165" spans="1:19" ht="25" customHeight="1" x14ac:dyDescent="0.25">
      <c r="A165" s="143"/>
      <c r="B165" s="140"/>
      <c r="C165" s="1">
        <v>10</v>
      </c>
      <c r="D165" s="5" t="s">
        <v>212</v>
      </c>
      <c r="E165" s="5">
        <v>117146086.02159999</v>
      </c>
      <c r="F165" s="5">
        <v>0</v>
      </c>
      <c r="G165" s="5">
        <v>236079.02859999999</v>
      </c>
      <c r="H165" s="5">
        <v>30738819.160300002</v>
      </c>
      <c r="I165" s="6">
        <f t="shared" si="14"/>
        <v>148120984.2105</v>
      </c>
      <c r="J165" s="11"/>
      <c r="K165" s="145"/>
      <c r="L165" s="140"/>
      <c r="M165" s="12">
        <v>7</v>
      </c>
      <c r="N165" s="5" t="s">
        <v>589</v>
      </c>
      <c r="O165" s="5">
        <v>123957000.6265</v>
      </c>
      <c r="P165" s="5">
        <v>0</v>
      </c>
      <c r="Q165" s="5">
        <v>249804.7463</v>
      </c>
      <c r="R165" s="5">
        <v>33351954.6622</v>
      </c>
      <c r="S165" s="6">
        <f t="shared" si="15"/>
        <v>157558760.035</v>
      </c>
    </row>
    <row r="166" spans="1:19" ht="25" customHeight="1" x14ac:dyDescent="0.25">
      <c r="A166" s="143"/>
      <c r="B166" s="140"/>
      <c r="C166" s="1">
        <v>11</v>
      </c>
      <c r="D166" s="5" t="s">
        <v>213</v>
      </c>
      <c r="E166" s="5">
        <v>168783796.02149999</v>
      </c>
      <c r="F166" s="5">
        <v>0</v>
      </c>
      <c r="G166" s="5">
        <v>340142.0907</v>
      </c>
      <c r="H166" s="5">
        <v>44637235.790200002</v>
      </c>
      <c r="I166" s="6">
        <f t="shared" si="14"/>
        <v>213761173.90239999</v>
      </c>
      <c r="J166" s="11"/>
      <c r="K166" s="145"/>
      <c r="L166" s="140"/>
      <c r="M166" s="12">
        <v>8</v>
      </c>
      <c r="N166" s="5" t="s">
        <v>590</v>
      </c>
      <c r="O166" s="5">
        <v>110763433.6772</v>
      </c>
      <c r="P166" s="5">
        <v>0</v>
      </c>
      <c r="Q166" s="5">
        <v>223216.36790000001</v>
      </c>
      <c r="R166" s="5">
        <v>30544638.2093</v>
      </c>
      <c r="S166" s="6">
        <f t="shared" si="15"/>
        <v>141531288.25440001</v>
      </c>
    </row>
    <row r="167" spans="1:19" ht="25" customHeight="1" x14ac:dyDescent="0.25">
      <c r="A167" s="143"/>
      <c r="B167" s="140"/>
      <c r="C167" s="1">
        <v>12</v>
      </c>
      <c r="D167" s="5" t="s">
        <v>214</v>
      </c>
      <c r="E167" s="5">
        <v>119535379.7754</v>
      </c>
      <c r="F167" s="5">
        <v>0</v>
      </c>
      <c r="G167" s="5">
        <v>240894.0606</v>
      </c>
      <c r="H167" s="5">
        <v>32636365.6809</v>
      </c>
      <c r="I167" s="6">
        <f t="shared" si="14"/>
        <v>152412639.5169</v>
      </c>
      <c r="J167" s="11"/>
      <c r="K167" s="145"/>
      <c r="L167" s="140"/>
      <c r="M167" s="12">
        <v>9</v>
      </c>
      <c r="N167" s="5" t="s">
        <v>591</v>
      </c>
      <c r="O167" s="5">
        <v>119520121.23649999</v>
      </c>
      <c r="P167" s="5">
        <v>0</v>
      </c>
      <c r="Q167" s="5">
        <v>240863.31080000001</v>
      </c>
      <c r="R167" s="5">
        <v>32944996.862300001</v>
      </c>
      <c r="S167" s="6">
        <f t="shared" si="15"/>
        <v>152705981.40959999</v>
      </c>
    </row>
    <row r="168" spans="1:19" ht="25" customHeight="1" x14ac:dyDescent="0.25">
      <c r="A168" s="143"/>
      <c r="B168" s="140"/>
      <c r="C168" s="1">
        <v>13</v>
      </c>
      <c r="D168" s="5" t="s">
        <v>215</v>
      </c>
      <c r="E168" s="5">
        <v>137915986.2317</v>
      </c>
      <c r="F168" s="5">
        <v>0</v>
      </c>
      <c r="G168" s="5">
        <v>277935.6372</v>
      </c>
      <c r="H168" s="5">
        <v>39628500.735399999</v>
      </c>
      <c r="I168" s="6">
        <f t="shared" si="14"/>
        <v>177822422.60429999</v>
      </c>
      <c r="J168" s="11"/>
      <c r="K168" s="145"/>
      <c r="L168" s="140"/>
      <c r="M168" s="12">
        <v>10</v>
      </c>
      <c r="N168" s="5" t="s">
        <v>592</v>
      </c>
      <c r="O168" s="5">
        <v>131625227.5495</v>
      </c>
      <c r="P168" s="5">
        <v>0</v>
      </c>
      <c r="Q168" s="5">
        <v>265258.1654</v>
      </c>
      <c r="R168" s="5">
        <v>35235038.410300002</v>
      </c>
      <c r="S168" s="6">
        <f t="shared" si="15"/>
        <v>167125524.1252</v>
      </c>
    </row>
    <row r="169" spans="1:19" ht="25" customHeight="1" x14ac:dyDescent="0.25">
      <c r="A169" s="143"/>
      <c r="B169" s="140"/>
      <c r="C169" s="1">
        <v>14</v>
      </c>
      <c r="D169" s="5" t="s">
        <v>216</v>
      </c>
      <c r="E169" s="5">
        <v>121910545.9857</v>
      </c>
      <c r="F169" s="5">
        <v>0</v>
      </c>
      <c r="G169" s="5">
        <v>245680.622</v>
      </c>
      <c r="H169" s="5">
        <v>30305474.4936</v>
      </c>
      <c r="I169" s="6">
        <f t="shared" si="14"/>
        <v>152461701.1013</v>
      </c>
      <c r="J169" s="11"/>
      <c r="K169" s="145"/>
      <c r="L169" s="140"/>
      <c r="M169" s="12">
        <v>11</v>
      </c>
      <c r="N169" s="5" t="s">
        <v>593</v>
      </c>
      <c r="O169" s="5">
        <v>128570825.4568</v>
      </c>
      <c r="P169" s="5">
        <v>0</v>
      </c>
      <c r="Q169" s="5">
        <v>259102.77170000001</v>
      </c>
      <c r="R169" s="5">
        <v>32018071.620000001</v>
      </c>
      <c r="S169" s="6">
        <f t="shared" si="15"/>
        <v>160847999.84849998</v>
      </c>
    </row>
    <row r="170" spans="1:19" ht="25" customHeight="1" x14ac:dyDescent="0.25">
      <c r="A170" s="143"/>
      <c r="B170" s="140"/>
      <c r="C170" s="1">
        <v>15</v>
      </c>
      <c r="D170" s="5" t="s">
        <v>217</v>
      </c>
      <c r="E170" s="5">
        <v>112191782.426</v>
      </c>
      <c r="F170" s="5">
        <v>0</v>
      </c>
      <c r="G170" s="5">
        <v>226094.8523</v>
      </c>
      <c r="H170" s="5">
        <v>28057744.248</v>
      </c>
      <c r="I170" s="6">
        <f t="shared" si="14"/>
        <v>140475621.52630001</v>
      </c>
      <c r="J170" s="11"/>
      <c r="K170" s="145"/>
      <c r="L170" s="140"/>
      <c r="M170" s="12">
        <v>12</v>
      </c>
      <c r="N170" s="5" t="s">
        <v>594</v>
      </c>
      <c r="O170" s="5">
        <v>149607690.21970001</v>
      </c>
      <c r="P170" s="5">
        <v>0</v>
      </c>
      <c r="Q170" s="5">
        <v>301497.38150000002</v>
      </c>
      <c r="R170" s="5">
        <v>39694880.477799997</v>
      </c>
      <c r="S170" s="6">
        <f t="shared" si="15"/>
        <v>189604068.079</v>
      </c>
    </row>
    <row r="171" spans="1:19" ht="25" customHeight="1" x14ac:dyDescent="0.25">
      <c r="A171" s="143"/>
      <c r="B171" s="140"/>
      <c r="C171" s="1">
        <v>16</v>
      </c>
      <c r="D171" s="5" t="s">
        <v>218</v>
      </c>
      <c r="E171" s="5">
        <v>164392363.52340001</v>
      </c>
      <c r="F171" s="5">
        <v>0</v>
      </c>
      <c r="G171" s="5">
        <v>331292.24209999997</v>
      </c>
      <c r="H171" s="5">
        <v>35425065.160800003</v>
      </c>
      <c r="I171" s="6">
        <f t="shared" si="14"/>
        <v>200148720.92630002</v>
      </c>
      <c r="J171" s="11"/>
      <c r="K171" s="145"/>
      <c r="L171" s="140"/>
      <c r="M171" s="12">
        <v>13</v>
      </c>
      <c r="N171" s="5" t="s">
        <v>595</v>
      </c>
      <c r="O171" s="5">
        <v>153253788.75440001</v>
      </c>
      <c r="P171" s="5">
        <v>0</v>
      </c>
      <c r="Q171" s="5">
        <v>308845.19329999998</v>
      </c>
      <c r="R171" s="5">
        <v>37520541.1096</v>
      </c>
      <c r="S171" s="6">
        <f t="shared" si="15"/>
        <v>191083175.05730003</v>
      </c>
    </row>
    <row r="172" spans="1:19" ht="25" customHeight="1" x14ac:dyDescent="0.25">
      <c r="A172" s="143"/>
      <c r="B172" s="140"/>
      <c r="C172" s="1">
        <v>17</v>
      </c>
      <c r="D172" s="5" t="s">
        <v>219</v>
      </c>
      <c r="E172" s="5">
        <v>169423041.80270001</v>
      </c>
      <c r="F172" s="5">
        <v>0</v>
      </c>
      <c r="G172" s="5">
        <v>341430.33279999997</v>
      </c>
      <c r="H172" s="5">
        <v>39063837.171700001</v>
      </c>
      <c r="I172" s="6">
        <f t="shared" si="14"/>
        <v>208828309.30720001</v>
      </c>
      <c r="J172" s="11"/>
      <c r="K172" s="145"/>
      <c r="L172" s="140"/>
      <c r="M172" s="12">
        <v>14</v>
      </c>
      <c r="N172" s="5" t="s">
        <v>596</v>
      </c>
      <c r="O172" s="5">
        <v>169692617.56760001</v>
      </c>
      <c r="P172" s="5">
        <v>0</v>
      </c>
      <c r="Q172" s="5">
        <v>341973.59620000003</v>
      </c>
      <c r="R172" s="5">
        <v>38888119.3345</v>
      </c>
      <c r="S172" s="6">
        <f t="shared" si="15"/>
        <v>208922710.49830002</v>
      </c>
    </row>
    <row r="173" spans="1:19" ht="25" customHeight="1" x14ac:dyDescent="0.25">
      <c r="A173" s="143"/>
      <c r="B173" s="140"/>
      <c r="C173" s="1">
        <v>18</v>
      </c>
      <c r="D173" s="5" t="s">
        <v>220</v>
      </c>
      <c r="E173" s="5">
        <v>94334832.619000003</v>
      </c>
      <c r="F173" s="5">
        <v>0</v>
      </c>
      <c r="G173" s="5">
        <v>190108.5765</v>
      </c>
      <c r="H173" s="5">
        <v>27727177.5814</v>
      </c>
      <c r="I173" s="6">
        <f t="shared" si="14"/>
        <v>122252118.77689999</v>
      </c>
      <c r="J173" s="11"/>
      <c r="K173" s="145"/>
      <c r="L173" s="140"/>
      <c r="M173" s="12">
        <v>15</v>
      </c>
      <c r="N173" s="5" t="s">
        <v>597</v>
      </c>
      <c r="O173" s="5">
        <v>200226738.0539</v>
      </c>
      <c r="P173" s="5">
        <v>0</v>
      </c>
      <c r="Q173" s="5">
        <v>403507.58130000002</v>
      </c>
      <c r="R173" s="5">
        <v>40087606.294200003</v>
      </c>
      <c r="S173" s="6">
        <f t="shared" si="15"/>
        <v>240717851.9294</v>
      </c>
    </row>
    <row r="174" spans="1:19" ht="25" customHeight="1" x14ac:dyDescent="0.25">
      <c r="A174" s="143"/>
      <c r="B174" s="140"/>
      <c r="C174" s="1">
        <v>19</v>
      </c>
      <c r="D174" s="5" t="s">
        <v>221</v>
      </c>
      <c r="E174" s="5">
        <v>127087368.5539</v>
      </c>
      <c r="F174" s="5">
        <v>0</v>
      </c>
      <c r="G174" s="5">
        <v>256113.2304</v>
      </c>
      <c r="H174" s="5">
        <v>31344255.433600001</v>
      </c>
      <c r="I174" s="6">
        <f t="shared" si="14"/>
        <v>158687737.21790001</v>
      </c>
      <c r="J174" s="11"/>
      <c r="K174" s="145"/>
      <c r="L174" s="140"/>
      <c r="M174" s="12">
        <v>16</v>
      </c>
      <c r="N174" s="5" t="s">
        <v>598</v>
      </c>
      <c r="O174" s="5">
        <v>126810041.64139999</v>
      </c>
      <c r="P174" s="5">
        <v>0</v>
      </c>
      <c r="Q174" s="5">
        <v>255554.34640000001</v>
      </c>
      <c r="R174" s="5">
        <v>39041901.686499998</v>
      </c>
      <c r="S174" s="6">
        <f t="shared" si="15"/>
        <v>166107497.67429999</v>
      </c>
    </row>
    <row r="175" spans="1:19" ht="25" customHeight="1" x14ac:dyDescent="0.25">
      <c r="A175" s="143"/>
      <c r="B175" s="140"/>
      <c r="C175" s="1">
        <v>20</v>
      </c>
      <c r="D175" s="5" t="s">
        <v>222</v>
      </c>
      <c r="E175" s="5">
        <v>150394128.73539999</v>
      </c>
      <c r="F175" s="5">
        <v>0</v>
      </c>
      <c r="G175" s="5">
        <v>303082.25420000002</v>
      </c>
      <c r="H175" s="5">
        <v>34168573.337200001</v>
      </c>
      <c r="I175" s="6">
        <f t="shared" si="14"/>
        <v>184865784.32679999</v>
      </c>
      <c r="J175" s="11"/>
      <c r="K175" s="145"/>
      <c r="L175" s="140"/>
      <c r="M175" s="12">
        <v>17</v>
      </c>
      <c r="N175" s="5" t="s">
        <v>599</v>
      </c>
      <c r="O175" s="5">
        <v>172119381.99239999</v>
      </c>
      <c r="P175" s="5">
        <v>0</v>
      </c>
      <c r="Q175" s="5">
        <v>346864.14110000001</v>
      </c>
      <c r="R175" s="5">
        <v>42388956.499499999</v>
      </c>
      <c r="S175" s="6">
        <f t="shared" si="15"/>
        <v>214855202.63299999</v>
      </c>
    </row>
    <row r="176" spans="1:19" ht="25" customHeight="1" x14ac:dyDescent="0.25">
      <c r="A176" s="143"/>
      <c r="B176" s="140"/>
      <c r="C176" s="1">
        <v>21</v>
      </c>
      <c r="D176" s="5" t="s">
        <v>223</v>
      </c>
      <c r="E176" s="5">
        <v>219009789.1036</v>
      </c>
      <c r="F176" s="5">
        <v>0</v>
      </c>
      <c r="G176" s="5">
        <v>441360.18560000003</v>
      </c>
      <c r="H176" s="5">
        <v>63498845.127400003</v>
      </c>
      <c r="I176" s="6">
        <f t="shared" si="14"/>
        <v>282949994.41659999</v>
      </c>
      <c r="J176" s="11"/>
      <c r="K176" s="145"/>
      <c r="L176" s="140"/>
      <c r="M176" s="12">
        <v>18</v>
      </c>
      <c r="N176" s="5" t="s">
        <v>600</v>
      </c>
      <c r="O176" s="5">
        <v>116262944.42</v>
      </c>
      <c r="P176" s="5">
        <v>0</v>
      </c>
      <c r="Q176" s="5">
        <v>234299.27470000001</v>
      </c>
      <c r="R176" s="5">
        <v>31519875.265999999</v>
      </c>
      <c r="S176" s="6">
        <f t="shared" si="15"/>
        <v>148017118.96070001</v>
      </c>
    </row>
    <row r="177" spans="1:19" ht="25" customHeight="1" x14ac:dyDescent="0.25">
      <c r="A177" s="143"/>
      <c r="B177" s="140"/>
      <c r="C177" s="1">
        <v>22</v>
      </c>
      <c r="D177" s="5" t="s">
        <v>224</v>
      </c>
      <c r="E177" s="5">
        <v>136762655.00490001</v>
      </c>
      <c r="F177" s="5">
        <v>0</v>
      </c>
      <c r="G177" s="5">
        <v>275611.38270000002</v>
      </c>
      <c r="H177" s="5">
        <v>33333040.508200001</v>
      </c>
      <c r="I177" s="6">
        <f t="shared" si="14"/>
        <v>170371306.89579999</v>
      </c>
      <c r="J177" s="11"/>
      <c r="K177" s="145"/>
      <c r="L177" s="140"/>
      <c r="M177" s="12">
        <v>19</v>
      </c>
      <c r="N177" s="5" t="s">
        <v>601</v>
      </c>
      <c r="O177" s="5">
        <v>133805258.31820001</v>
      </c>
      <c r="P177" s="5">
        <v>0</v>
      </c>
      <c r="Q177" s="5">
        <v>269651.47950000002</v>
      </c>
      <c r="R177" s="5">
        <v>35707540.264300004</v>
      </c>
      <c r="S177" s="6">
        <f t="shared" si="15"/>
        <v>169782450.06200001</v>
      </c>
    </row>
    <row r="178" spans="1:19" ht="25" customHeight="1" x14ac:dyDescent="0.25">
      <c r="A178" s="143"/>
      <c r="B178" s="140"/>
      <c r="C178" s="1">
        <v>23</v>
      </c>
      <c r="D178" s="5" t="s">
        <v>225</v>
      </c>
      <c r="E178" s="5">
        <v>127356020.83750001</v>
      </c>
      <c r="F178" s="5">
        <v>0</v>
      </c>
      <c r="G178" s="5">
        <v>256654.63279999999</v>
      </c>
      <c r="H178" s="5">
        <v>32354803.195500001</v>
      </c>
      <c r="I178" s="6">
        <f t="shared" si="14"/>
        <v>159967478.66580001</v>
      </c>
      <c r="J178" s="11"/>
      <c r="K178" s="145"/>
      <c r="L178" s="140"/>
      <c r="M178" s="12">
        <v>20</v>
      </c>
      <c r="N178" s="5" t="s">
        <v>602</v>
      </c>
      <c r="O178" s="5">
        <v>154329380.1595</v>
      </c>
      <c r="P178" s="5">
        <v>0</v>
      </c>
      <c r="Q178" s="5">
        <v>311012.78240000003</v>
      </c>
      <c r="R178" s="5">
        <v>37541773.690399997</v>
      </c>
      <c r="S178" s="6">
        <f t="shared" si="15"/>
        <v>192182166.63230002</v>
      </c>
    </row>
    <row r="179" spans="1:19" ht="25" customHeight="1" x14ac:dyDescent="0.25">
      <c r="A179" s="143"/>
      <c r="B179" s="140"/>
      <c r="C179" s="1">
        <v>24</v>
      </c>
      <c r="D179" s="5" t="s">
        <v>226</v>
      </c>
      <c r="E179" s="5">
        <v>124311551.4172</v>
      </c>
      <c r="F179" s="5">
        <v>0</v>
      </c>
      <c r="G179" s="5">
        <v>250519.25589999999</v>
      </c>
      <c r="H179" s="5">
        <v>31831450.848999999</v>
      </c>
      <c r="I179" s="6">
        <f t="shared" si="14"/>
        <v>156393521.5221</v>
      </c>
      <c r="J179" s="11"/>
      <c r="K179" s="145"/>
      <c r="L179" s="140"/>
      <c r="M179" s="12">
        <v>21</v>
      </c>
      <c r="N179" s="5" t="s">
        <v>603</v>
      </c>
      <c r="O179" s="5">
        <v>145182355.3039</v>
      </c>
      <c r="P179" s="5">
        <v>0</v>
      </c>
      <c r="Q179" s="5">
        <v>292579.21100000001</v>
      </c>
      <c r="R179" s="5">
        <v>37089735.120999999</v>
      </c>
      <c r="S179" s="6">
        <f t="shared" si="15"/>
        <v>182564669.63589999</v>
      </c>
    </row>
    <row r="180" spans="1:19" ht="25" customHeight="1" x14ac:dyDescent="0.25">
      <c r="A180" s="143"/>
      <c r="B180" s="140"/>
      <c r="C180" s="1">
        <v>25</v>
      </c>
      <c r="D180" s="5" t="s">
        <v>227</v>
      </c>
      <c r="E180" s="5">
        <v>142171242.56850001</v>
      </c>
      <c r="F180" s="5">
        <v>0</v>
      </c>
      <c r="G180" s="5">
        <v>286511.0563</v>
      </c>
      <c r="H180" s="5">
        <v>41618439.754600003</v>
      </c>
      <c r="I180" s="6">
        <f t="shared" si="14"/>
        <v>184076193.37940001</v>
      </c>
      <c r="J180" s="11"/>
      <c r="K180" s="145"/>
      <c r="L180" s="140"/>
      <c r="M180" s="12">
        <v>22</v>
      </c>
      <c r="N180" s="5" t="s">
        <v>604</v>
      </c>
      <c r="O180" s="5">
        <v>171627788.551</v>
      </c>
      <c r="P180" s="5">
        <v>0</v>
      </c>
      <c r="Q180" s="5">
        <v>345873.4558</v>
      </c>
      <c r="R180" s="5">
        <v>41655586.233499996</v>
      </c>
      <c r="S180" s="6">
        <f t="shared" si="15"/>
        <v>213629248.2403</v>
      </c>
    </row>
    <row r="181" spans="1:19" ht="25" customHeight="1" x14ac:dyDescent="0.25">
      <c r="A181" s="143"/>
      <c r="B181" s="140"/>
      <c r="C181" s="1">
        <v>26</v>
      </c>
      <c r="D181" s="5" t="s">
        <v>228</v>
      </c>
      <c r="E181" s="5">
        <v>123582215.2406</v>
      </c>
      <c r="F181" s="5">
        <v>0</v>
      </c>
      <c r="G181" s="5">
        <v>249049.4589</v>
      </c>
      <c r="H181" s="5">
        <v>31058154.099399999</v>
      </c>
      <c r="I181" s="6">
        <f t="shared" si="14"/>
        <v>154889418.79890001</v>
      </c>
      <c r="J181" s="11"/>
      <c r="K181" s="145"/>
      <c r="L181" s="140"/>
      <c r="M181" s="12">
        <v>23</v>
      </c>
      <c r="N181" s="5" t="s">
        <v>605</v>
      </c>
      <c r="O181" s="5">
        <v>125515711.4516</v>
      </c>
      <c r="P181" s="5">
        <v>0</v>
      </c>
      <c r="Q181" s="5">
        <v>252945.94330000001</v>
      </c>
      <c r="R181" s="5">
        <v>40207308.815300003</v>
      </c>
      <c r="S181" s="6">
        <f t="shared" si="15"/>
        <v>165975966.21020001</v>
      </c>
    </row>
    <row r="182" spans="1:19" ht="25" customHeight="1" x14ac:dyDescent="0.25">
      <c r="A182" s="143"/>
      <c r="B182" s="141"/>
      <c r="C182" s="1">
        <v>27</v>
      </c>
      <c r="D182" s="5" t="s">
        <v>229</v>
      </c>
      <c r="E182" s="5">
        <v>119858165.2119</v>
      </c>
      <c r="F182" s="5">
        <v>0</v>
      </c>
      <c r="G182" s="5">
        <v>241544.55499999999</v>
      </c>
      <c r="H182" s="5">
        <v>31251862.934999999</v>
      </c>
      <c r="I182" s="6">
        <f t="shared" si="14"/>
        <v>151351572.70190001</v>
      </c>
      <c r="J182" s="11"/>
      <c r="K182" s="145"/>
      <c r="L182" s="140"/>
      <c r="M182" s="12">
        <v>24</v>
      </c>
      <c r="N182" s="5" t="s">
        <v>606</v>
      </c>
      <c r="O182" s="5">
        <v>102149866.3422</v>
      </c>
      <c r="P182" s="5">
        <v>0</v>
      </c>
      <c r="Q182" s="5">
        <v>205857.84839999999</v>
      </c>
      <c r="R182" s="5">
        <v>29973050.978</v>
      </c>
      <c r="S182" s="6">
        <f t="shared" si="15"/>
        <v>132328775.16859999</v>
      </c>
    </row>
    <row r="183" spans="1:19" ht="25" customHeight="1" x14ac:dyDescent="0.3">
      <c r="A183" s="1"/>
      <c r="B183" s="129" t="s">
        <v>821</v>
      </c>
      <c r="C183" s="130"/>
      <c r="D183" s="131"/>
      <c r="E183" s="14">
        <f>SUM(E156:E182)</f>
        <v>3702899910.2437</v>
      </c>
      <c r="F183" s="14">
        <f t="shared" ref="F183:I183" si="19">SUM(F156:F182)</f>
        <v>0</v>
      </c>
      <c r="G183" s="14">
        <f t="shared" si="19"/>
        <v>7462281.0171000008</v>
      </c>
      <c r="H183" s="14">
        <f t="shared" si="19"/>
        <v>950627414.10090017</v>
      </c>
      <c r="I183" s="14">
        <f t="shared" si="19"/>
        <v>4660989605.3617001</v>
      </c>
      <c r="J183" s="11"/>
      <c r="K183" s="146"/>
      <c r="L183" s="141"/>
      <c r="M183" s="12">
        <v>25</v>
      </c>
      <c r="N183" s="5" t="s">
        <v>607</v>
      </c>
      <c r="O183" s="5">
        <v>113865505.6261</v>
      </c>
      <c r="P183" s="5">
        <v>0</v>
      </c>
      <c r="Q183" s="5">
        <v>229467.8284</v>
      </c>
      <c r="R183" s="5">
        <v>29837577.8805</v>
      </c>
      <c r="S183" s="6">
        <f t="shared" si="15"/>
        <v>143932551.33500001</v>
      </c>
    </row>
    <row r="184" spans="1:19" ht="25" customHeight="1" x14ac:dyDescent="0.3">
      <c r="A184" s="143">
        <v>9</v>
      </c>
      <c r="B184" s="139" t="s">
        <v>34</v>
      </c>
      <c r="C184" s="1">
        <v>1</v>
      </c>
      <c r="D184" s="5" t="s">
        <v>230</v>
      </c>
      <c r="E184" s="5">
        <v>127065574.1295</v>
      </c>
      <c r="F184" s="5">
        <v>-2017457.56</v>
      </c>
      <c r="G184" s="5">
        <v>256069.30910000001</v>
      </c>
      <c r="H184" s="5">
        <v>34771545.238300003</v>
      </c>
      <c r="I184" s="6">
        <f t="shared" si="14"/>
        <v>160075731.1169</v>
      </c>
      <c r="J184" s="11"/>
      <c r="K184" s="18"/>
      <c r="L184" s="129" t="s">
        <v>839</v>
      </c>
      <c r="M184" s="130"/>
      <c r="N184" s="131"/>
      <c r="O184" s="14">
        <f>SUM(O159:O183)</f>
        <v>3478555582.3172002</v>
      </c>
      <c r="P184" s="14">
        <f t="shared" ref="P184:S184" si="20">SUM(P159:P183)</f>
        <v>0</v>
      </c>
      <c r="Q184" s="14">
        <f t="shared" si="20"/>
        <v>7010170.3848999999</v>
      </c>
      <c r="R184" s="14">
        <f t="shared" si="20"/>
        <v>892542263.35970008</v>
      </c>
      <c r="S184" s="14">
        <f t="shared" si="20"/>
        <v>4378108016.0618</v>
      </c>
    </row>
    <row r="185" spans="1:19" ht="25" customHeight="1" x14ac:dyDescent="0.25">
      <c r="A185" s="143"/>
      <c r="B185" s="140"/>
      <c r="C185" s="1">
        <v>2</v>
      </c>
      <c r="D185" s="5" t="s">
        <v>231</v>
      </c>
      <c r="E185" s="5">
        <v>159719885.19209999</v>
      </c>
      <c r="F185" s="5">
        <v>-2544453.37</v>
      </c>
      <c r="G185" s="5">
        <v>321876.01510000002</v>
      </c>
      <c r="H185" s="5">
        <v>35257971.357199997</v>
      </c>
      <c r="I185" s="6">
        <f t="shared" si="14"/>
        <v>192755279.19439998</v>
      </c>
      <c r="J185" s="11"/>
      <c r="K185" s="144">
        <v>27</v>
      </c>
      <c r="L185" s="139" t="s">
        <v>52</v>
      </c>
      <c r="M185" s="12">
        <v>1</v>
      </c>
      <c r="N185" s="5" t="s">
        <v>608</v>
      </c>
      <c r="O185" s="5">
        <v>127838482.64489999</v>
      </c>
      <c r="P185" s="5">
        <v>-5788847.5199999996</v>
      </c>
      <c r="Q185" s="5">
        <v>257626.9155</v>
      </c>
      <c r="R185" s="5">
        <v>43102442.086400002</v>
      </c>
      <c r="S185" s="6">
        <f t="shared" si="15"/>
        <v>165409704.1268</v>
      </c>
    </row>
    <row r="186" spans="1:19" ht="25" customHeight="1" x14ac:dyDescent="0.25">
      <c r="A186" s="143"/>
      <c r="B186" s="140"/>
      <c r="C186" s="1">
        <v>3</v>
      </c>
      <c r="D186" s="5" t="s">
        <v>232</v>
      </c>
      <c r="E186" s="5">
        <v>152898962.77129999</v>
      </c>
      <c r="F186" s="5">
        <v>-2434582.2599999998</v>
      </c>
      <c r="G186" s="5">
        <v>308130.12910000002</v>
      </c>
      <c r="H186" s="5">
        <v>44510299.259099998</v>
      </c>
      <c r="I186" s="6">
        <f t="shared" si="14"/>
        <v>195282809.89949998</v>
      </c>
      <c r="J186" s="11"/>
      <c r="K186" s="145"/>
      <c r="L186" s="140"/>
      <c r="M186" s="12">
        <v>2</v>
      </c>
      <c r="N186" s="5" t="s">
        <v>609</v>
      </c>
      <c r="O186" s="5">
        <v>131973672.6445</v>
      </c>
      <c r="P186" s="5">
        <v>-5788847.5199999996</v>
      </c>
      <c r="Q186" s="5">
        <v>265960.37050000002</v>
      </c>
      <c r="R186" s="5">
        <v>46868071.075099997</v>
      </c>
      <c r="S186" s="6">
        <f t="shared" si="15"/>
        <v>173318856.57010001</v>
      </c>
    </row>
    <row r="187" spans="1:19" ht="25" customHeight="1" x14ac:dyDescent="0.25">
      <c r="A187" s="143"/>
      <c r="B187" s="140"/>
      <c r="C187" s="1">
        <v>4</v>
      </c>
      <c r="D187" s="5" t="s">
        <v>233</v>
      </c>
      <c r="E187" s="5">
        <v>98653088.158899993</v>
      </c>
      <c r="F187" s="5">
        <v>-1558697.37</v>
      </c>
      <c r="G187" s="5">
        <v>198810.95490000001</v>
      </c>
      <c r="H187" s="5">
        <v>26123345.805799998</v>
      </c>
      <c r="I187" s="6">
        <f t="shared" si="14"/>
        <v>123416547.54959998</v>
      </c>
      <c r="J187" s="11"/>
      <c r="K187" s="145"/>
      <c r="L187" s="140"/>
      <c r="M187" s="12">
        <v>3</v>
      </c>
      <c r="N187" s="5" t="s">
        <v>610</v>
      </c>
      <c r="O187" s="5">
        <v>202847903.77939999</v>
      </c>
      <c r="P187" s="5">
        <v>-5788847.5199999996</v>
      </c>
      <c r="Q187" s="5">
        <v>408789.89399999997</v>
      </c>
      <c r="R187" s="5">
        <v>68122730.749400005</v>
      </c>
      <c r="S187" s="6">
        <f t="shared" si="15"/>
        <v>265590576.90279996</v>
      </c>
    </row>
    <row r="188" spans="1:19" ht="25" customHeight="1" x14ac:dyDescent="0.25">
      <c r="A188" s="143"/>
      <c r="B188" s="140"/>
      <c r="C188" s="1">
        <v>5</v>
      </c>
      <c r="D188" s="5" t="s">
        <v>234</v>
      </c>
      <c r="E188" s="5">
        <v>117848176.6639</v>
      </c>
      <c r="F188" s="5">
        <v>-1868649.67</v>
      </c>
      <c r="G188" s="5">
        <v>237493.9191</v>
      </c>
      <c r="H188" s="5">
        <v>31772827.839000002</v>
      </c>
      <c r="I188" s="6">
        <f t="shared" si="14"/>
        <v>147989848.752</v>
      </c>
      <c r="J188" s="11"/>
      <c r="K188" s="145"/>
      <c r="L188" s="140"/>
      <c r="M188" s="12">
        <v>4</v>
      </c>
      <c r="N188" s="5" t="s">
        <v>611</v>
      </c>
      <c r="O188" s="5">
        <v>133374199.6003</v>
      </c>
      <c r="P188" s="5">
        <v>-5788847.5199999996</v>
      </c>
      <c r="Q188" s="5">
        <v>268782.78700000001</v>
      </c>
      <c r="R188" s="5">
        <v>41602083.301399998</v>
      </c>
      <c r="S188" s="6">
        <f t="shared" si="15"/>
        <v>169456218.16870001</v>
      </c>
    </row>
    <row r="189" spans="1:19" ht="25" customHeight="1" x14ac:dyDescent="0.25">
      <c r="A189" s="143"/>
      <c r="B189" s="140"/>
      <c r="C189" s="1">
        <v>6</v>
      </c>
      <c r="D189" s="5" t="s">
        <v>235</v>
      </c>
      <c r="E189" s="5">
        <v>135575585.99779999</v>
      </c>
      <c r="F189" s="5">
        <v>-2154700.0699999998</v>
      </c>
      <c r="G189" s="5">
        <v>273219.13809999998</v>
      </c>
      <c r="H189" s="5">
        <v>36647166.8112</v>
      </c>
      <c r="I189" s="6">
        <f t="shared" si="14"/>
        <v>170341271.87709999</v>
      </c>
      <c r="J189" s="11"/>
      <c r="K189" s="145"/>
      <c r="L189" s="140"/>
      <c r="M189" s="12">
        <v>5</v>
      </c>
      <c r="N189" s="5" t="s">
        <v>612</v>
      </c>
      <c r="O189" s="5">
        <v>119527112.0334</v>
      </c>
      <c r="P189" s="5">
        <v>-5788847.5199999996</v>
      </c>
      <c r="Q189" s="5">
        <v>240877.399</v>
      </c>
      <c r="R189" s="5">
        <v>40603844.282099999</v>
      </c>
      <c r="S189" s="6">
        <f t="shared" si="15"/>
        <v>154582986.1945</v>
      </c>
    </row>
    <row r="190" spans="1:19" ht="25" customHeight="1" x14ac:dyDescent="0.25">
      <c r="A190" s="143"/>
      <c r="B190" s="140"/>
      <c r="C190" s="1">
        <v>7</v>
      </c>
      <c r="D190" s="5" t="s">
        <v>236</v>
      </c>
      <c r="E190" s="5">
        <v>155430260.38699999</v>
      </c>
      <c r="F190" s="5">
        <v>-2475446.61</v>
      </c>
      <c r="G190" s="5">
        <v>313231.33480000001</v>
      </c>
      <c r="H190" s="5">
        <v>37951739.660300002</v>
      </c>
      <c r="I190" s="6">
        <f t="shared" si="14"/>
        <v>191219784.77209997</v>
      </c>
      <c r="J190" s="11"/>
      <c r="K190" s="145"/>
      <c r="L190" s="140"/>
      <c r="M190" s="12">
        <v>6</v>
      </c>
      <c r="N190" s="5" t="s">
        <v>613</v>
      </c>
      <c r="O190" s="5">
        <v>90921260.950000003</v>
      </c>
      <c r="P190" s="5">
        <v>-5788847.5199999996</v>
      </c>
      <c r="Q190" s="5">
        <v>183229.3651</v>
      </c>
      <c r="R190" s="5">
        <v>31857405.698199999</v>
      </c>
      <c r="S190" s="6">
        <f t="shared" si="15"/>
        <v>117173048.49330001</v>
      </c>
    </row>
    <row r="191" spans="1:19" ht="25" customHeight="1" x14ac:dyDescent="0.25">
      <c r="A191" s="143"/>
      <c r="B191" s="140"/>
      <c r="C191" s="1">
        <v>8</v>
      </c>
      <c r="D191" s="5" t="s">
        <v>237</v>
      </c>
      <c r="E191" s="5">
        <v>123124693.1682</v>
      </c>
      <c r="F191" s="5">
        <v>-1953847.98</v>
      </c>
      <c r="G191" s="5">
        <v>248127.43599999999</v>
      </c>
      <c r="H191" s="5">
        <v>37432541.514399998</v>
      </c>
      <c r="I191" s="6">
        <f t="shared" si="14"/>
        <v>158851514.13859999</v>
      </c>
      <c r="J191" s="11"/>
      <c r="K191" s="145"/>
      <c r="L191" s="140"/>
      <c r="M191" s="12">
        <v>7</v>
      </c>
      <c r="N191" s="5" t="s">
        <v>795</v>
      </c>
      <c r="O191" s="5">
        <v>88573375.073699996</v>
      </c>
      <c r="P191" s="5">
        <v>-5788847.5199999996</v>
      </c>
      <c r="Q191" s="5">
        <v>178497.78049999999</v>
      </c>
      <c r="R191" s="5">
        <v>32223206.1404</v>
      </c>
      <c r="S191" s="6">
        <f t="shared" si="15"/>
        <v>115186231.47459999</v>
      </c>
    </row>
    <row r="192" spans="1:19" ht="25" customHeight="1" x14ac:dyDescent="0.25">
      <c r="A192" s="143"/>
      <c r="B192" s="140"/>
      <c r="C192" s="1">
        <v>9</v>
      </c>
      <c r="D192" s="5" t="s">
        <v>238</v>
      </c>
      <c r="E192" s="5">
        <v>131235746.53560001</v>
      </c>
      <c r="F192" s="5">
        <v>-2084922.28</v>
      </c>
      <c r="G192" s="5">
        <v>264473.26250000001</v>
      </c>
      <c r="H192" s="5">
        <v>38374006.458800003</v>
      </c>
      <c r="I192" s="6">
        <f t="shared" si="14"/>
        <v>167789303.97690001</v>
      </c>
      <c r="J192" s="11"/>
      <c r="K192" s="145"/>
      <c r="L192" s="140"/>
      <c r="M192" s="12">
        <v>8</v>
      </c>
      <c r="N192" s="5" t="s">
        <v>614</v>
      </c>
      <c r="O192" s="5">
        <v>198887760.09369999</v>
      </c>
      <c r="P192" s="5">
        <v>-5788847.5199999996</v>
      </c>
      <c r="Q192" s="5">
        <v>400809.20159999997</v>
      </c>
      <c r="R192" s="5">
        <v>67989796.3301</v>
      </c>
      <c r="S192" s="6">
        <f t="shared" si="15"/>
        <v>261489518.10539997</v>
      </c>
    </row>
    <row r="193" spans="1:19" ht="25" customHeight="1" x14ac:dyDescent="0.25">
      <c r="A193" s="143"/>
      <c r="B193" s="140"/>
      <c r="C193" s="1">
        <v>10</v>
      </c>
      <c r="D193" s="5" t="s">
        <v>239</v>
      </c>
      <c r="E193" s="5">
        <v>102762703.97319999</v>
      </c>
      <c r="F193" s="5">
        <v>-1625005.68</v>
      </c>
      <c r="G193" s="5">
        <v>207092.87150000001</v>
      </c>
      <c r="H193" s="5">
        <v>29801428.863200001</v>
      </c>
      <c r="I193" s="6">
        <f t="shared" si="14"/>
        <v>131146220.02789998</v>
      </c>
      <c r="J193" s="11"/>
      <c r="K193" s="145"/>
      <c r="L193" s="140"/>
      <c r="M193" s="12">
        <v>9</v>
      </c>
      <c r="N193" s="5" t="s">
        <v>615</v>
      </c>
      <c r="O193" s="5">
        <v>118362948.5342</v>
      </c>
      <c r="P193" s="5">
        <v>-5788847.5199999996</v>
      </c>
      <c r="Q193" s="5">
        <v>238531.31469999999</v>
      </c>
      <c r="R193" s="5">
        <v>36091613.129199997</v>
      </c>
      <c r="S193" s="6">
        <f t="shared" si="15"/>
        <v>148904245.45810002</v>
      </c>
    </row>
    <row r="194" spans="1:19" ht="25" customHeight="1" x14ac:dyDescent="0.25">
      <c r="A194" s="143"/>
      <c r="B194" s="140"/>
      <c r="C194" s="1">
        <v>11</v>
      </c>
      <c r="D194" s="5" t="s">
        <v>240</v>
      </c>
      <c r="E194" s="5">
        <v>140218260.56869999</v>
      </c>
      <c r="F194" s="5">
        <v>-2231802.6</v>
      </c>
      <c r="G194" s="5">
        <v>282575.30300000001</v>
      </c>
      <c r="H194" s="5">
        <v>36124045.253600001</v>
      </c>
      <c r="I194" s="6">
        <f t="shared" si="14"/>
        <v>174393078.5253</v>
      </c>
      <c r="J194" s="11"/>
      <c r="K194" s="145"/>
      <c r="L194" s="140"/>
      <c r="M194" s="12">
        <v>10</v>
      </c>
      <c r="N194" s="5" t="s">
        <v>616</v>
      </c>
      <c r="O194" s="5">
        <v>147882930.53529999</v>
      </c>
      <c r="P194" s="5">
        <v>-5788847.5199999996</v>
      </c>
      <c r="Q194" s="5">
        <v>298021.5539</v>
      </c>
      <c r="R194" s="5">
        <v>49488140.782300003</v>
      </c>
      <c r="S194" s="6">
        <f t="shared" si="15"/>
        <v>191880245.35149997</v>
      </c>
    </row>
    <row r="195" spans="1:19" ht="25" customHeight="1" x14ac:dyDescent="0.25">
      <c r="A195" s="143"/>
      <c r="B195" s="140"/>
      <c r="C195" s="1">
        <v>12</v>
      </c>
      <c r="D195" s="5" t="s">
        <v>241</v>
      </c>
      <c r="E195" s="5">
        <v>121005529.1212</v>
      </c>
      <c r="F195" s="5">
        <v>-2540598.25</v>
      </c>
      <c r="G195" s="5">
        <v>243856.7838</v>
      </c>
      <c r="H195" s="5">
        <v>32119165.081999999</v>
      </c>
      <c r="I195" s="6">
        <f t="shared" si="14"/>
        <v>150827952.73699999</v>
      </c>
      <c r="J195" s="11"/>
      <c r="K195" s="145"/>
      <c r="L195" s="140"/>
      <c r="M195" s="12">
        <v>11</v>
      </c>
      <c r="N195" s="5" t="s">
        <v>617</v>
      </c>
      <c r="O195" s="5">
        <v>114091745.62270001</v>
      </c>
      <c r="P195" s="5">
        <v>-5788847.5199999996</v>
      </c>
      <c r="Q195" s="5">
        <v>229923.75930000001</v>
      </c>
      <c r="R195" s="5">
        <v>39463900.864299998</v>
      </c>
      <c r="S195" s="6">
        <f t="shared" si="15"/>
        <v>147996722.7263</v>
      </c>
    </row>
    <row r="196" spans="1:19" ht="25" customHeight="1" x14ac:dyDescent="0.25">
      <c r="A196" s="143"/>
      <c r="B196" s="140"/>
      <c r="C196" s="1">
        <v>13</v>
      </c>
      <c r="D196" s="5" t="s">
        <v>242</v>
      </c>
      <c r="E196" s="5">
        <v>133366376.8629</v>
      </c>
      <c r="F196" s="5">
        <v>-2119233.0099999998</v>
      </c>
      <c r="G196" s="5">
        <v>268767.02220000001</v>
      </c>
      <c r="H196" s="5">
        <v>36898034.369900003</v>
      </c>
      <c r="I196" s="6">
        <f t="shared" si="14"/>
        <v>168413945.245</v>
      </c>
      <c r="J196" s="11"/>
      <c r="K196" s="145"/>
      <c r="L196" s="140"/>
      <c r="M196" s="12">
        <v>12</v>
      </c>
      <c r="N196" s="5" t="s">
        <v>618</v>
      </c>
      <c r="O196" s="5">
        <v>103076901.4526</v>
      </c>
      <c r="P196" s="5">
        <v>-5788847.5199999996</v>
      </c>
      <c r="Q196" s="5">
        <v>207726.0589</v>
      </c>
      <c r="R196" s="5">
        <v>36748515.332199998</v>
      </c>
      <c r="S196" s="6">
        <f t="shared" si="15"/>
        <v>134244295.32370001</v>
      </c>
    </row>
    <row r="197" spans="1:19" ht="25" customHeight="1" x14ac:dyDescent="0.25">
      <c r="A197" s="143"/>
      <c r="B197" s="140"/>
      <c r="C197" s="1">
        <v>14</v>
      </c>
      <c r="D197" s="5" t="s">
        <v>243</v>
      </c>
      <c r="E197" s="5">
        <v>126262806.0035</v>
      </c>
      <c r="F197" s="5">
        <v>-2004350.13</v>
      </c>
      <c r="G197" s="5">
        <v>254451.5281</v>
      </c>
      <c r="H197" s="5">
        <v>35948876.461499996</v>
      </c>
      <c r="I197" s="6">
        <f t="shared" si="14"/>
        <v>160461783.86309999</v>
      </c>
      <c r="J197" s="11"/>
      <c r="K197" s="145"/>
      <c r="L197" s="140"/>
      <c r="M197" s="12">
        <v>13</v>
      </c>
      <c r="N197" s="5" t="s">
        <v>854</v>
      </c>
      <c r="O197" s="5">
        <v>92950418.406000003</v>
      </c>
      <c r="P197" s="5">
        <v>-5788847.5199999996</v>
      </c>
      <c r="Q197" s="5">
        <v>187318.6312</v>
      </c>
      <c r="R197" s="5">
        <v>32817333.7564</v>
      </c>
      <c r="S197" s="6">
        <f t="shared" si="15"/>
        <v>120166223.27360001</v>
      </c>
    </row>
    <row r="198" spans="1:19" ht="25" customHeight="1" x14ac:dyDescent="0.25">
      <c r="A198" s="143"/>
      <c r="B198" s="140"/>
      <c r="C198" s="1">
        <v>15</v>
      </c>
      <c r="D198" s="5" t="s">
        <v>244</v>
      </c>
      <c r="E198" s="5">
        <v>143219294.18900001</v>
      </c>
      <c r="F198" s="5">
        <v>-2278449.64</v>
      </c>
      <c r="G198" s="5">
        <v>288623.14569999999</v>
      </c>
      <c r="H198" s="5">
        <v>38436627.186399996</v>
      </c>
      <c r="I198" s="6">
        <f t="shared" si="14"/>
        <v>179666094.88110003</v>
      </c>
      <c r="J198" s="11"/>
      <c r="K198" s="145"/>
      <c r="L198" s="140"/>
      <c r="M198" s="12">
        <v>14</v>
      </c>
      <c r="N198" s="5" t="s">
        <v>619</v>
      </c>
      <c r="O198" s="5">
        <v>106858310.12720001</v>
      </c>
      <c r="P198" s="5">
        <v>-5788847.5199999996</v>
      </c>
      <c r="Q198" s="5">
        <v>215346.55499999999</v>
      </c>
      <c r="R198" s="5">
        <v>33939198.7086</v>
      </c>
      <c r="S198" s="6">
        <f t="shared" si="15"/>
        <v>135224007.87080002</v>
      </c>
    </row>
    <row r="199" spans="1:19" ht="25" customHeight="1" x14ac:dyDescent="0.25">
      <c r="A199" s="143"/>
      <c r="B199" s="140"/>
      <c r="C199" s="1">
        <v>16</v>
      </c>
      <c r="D199" s="5" t="s">
        <v>245</v>
      </c>
      <c r="E199" s="5">
        <v>134601567.3712</v>
      </c>
      <c r="F199" s="5">
        <v>-2139279.5699999998</v>
      </c>
      <c r="G199" s="5">
        <v>271256.2439</v>
      </c>
      <c r="H199" s="5">
        <v>36856261.575000003</v>
      </c>
      <c r="I199" s="6">
        <f t="shared" si="14"/>
        <v>169589805.62010002</v>
      </c>
      <c r="J199" s="11"/>
      <c r="K199" s="145"/>
      <c r="L199" s="140"/>
      <c r="M199" s="12">
        <v>15</v>
      </c>
      <c r="N199" s="5" t="s">
        <v>620</v>
      </c>
      <c r="O199" s="5">
        <v>111925332.2633</v>
      </c>
      <c r="P199" s="5">
        <v>-5788847.5199999996</v>
      </c>
      <c r="Q199" s="5">
        <v>225557.88769999999</v>
      </c>
      <c r="R199" s="5">
        <v>39186492.579499997</v>
      </c>
      <c r="S199" s="6">
        <f t="shared" si="15"/>
        <v>145548535.2105</v>
      </c>
    </row>
    <row r="200" spans="1:19" ht="25" customHeight="1" x14ac:dyDescent="0.25">
      <c r="A200" s="143"/>
      <c r="B200" s="140"/>
      <c r="C200" s="1">
        <v>17</v>
      </c>
      <c r="D200" s="5" t="s">
        <v>246</v>
      </c>
      <c r="E200" s="5">
        <v>135132197.2538</v>
      </c>
      <c r="F200" s="5">
        <v>-2147660.84</v>
      </c>
      <c r="G200" s="5">
        <v>272325.59749999997</v>
      </c>
      <c r="H200" s="5">
        <v>38744807.327600002</v>
      </c>
      <c r="I200" s="6">
        <f t="shared" si="14"/>
        <v>172001669.3389</v>
      </c>
      <c r="J200" s="11"/>
      <c r="K200" s="145"/>
      <c r="L200" s="140"/>
      <c r="M200" s="12">
        <v>16</v>
      </c>
      <c r="N200" s="5" t="s">
        <v>621</v>
      </c>
      <c r="O200" s="5">
        <v>135709802.03259999</v>
      </c>
      <c r="P200" s="5">
        <v>-5788847.5199999996</v>
      </c>
      <c r="Q200" s="5">
        <v>273489.61729999998</v>
      </c>
      <c r="R200" s="5">
        <v>45219699.661200002</v>
      </c>
      <c r="S200" s="6">
        <f t="shared" si="15"/>
        <v>175414143.7911</v>
      </c>
    </row>
    <row r="201" spans="1:19" ht="25" customHeight="1" x14ac:dyDescent="0.25">
      <c r="A201" s="143"/>
      <c r="B201" s="141"/>
      <c r="C201" s="1">
        <v>18</v>
      </c>
      <c r="D201" s="5" t="s">
        <v>247</v>
      </c>
      <c r="E201" s="5">
        <v>149022237.59909999</v>
      </c>
      <c r="F201" s="5">
        <v>-2372129.21</v>
      </c>
      <c r="G201" s="5">
        <v>300317.54619999998</v>
      </c>
      <c r="H201" s="5">
        <v>39852055.6479</v>
      </c>
      <c r="I201" s="6">
        <f t="shared" ref="I201:I264" si="21">E201+F201+G201+H201</f>
        <v>186802481.58319998</v>
      </c>
      <c r="J201" s="11"/>
      <c r="K201" s="145"/>
      <c r="L201" s="140"/>
      <c r="M201" s="12">
        <v>17</v>
      </c>
      <c r="N201" s="5" t="s">
        <v>855</v>
      </c>
      <c r="O201" s="5">
        <v>113925668.5662</v>
      </c>
      <c r="P201" s="5">
        <v>-5788847.5199999996</v>
      </c>
      <c r="Q201" s="5">
        <v>229589.07190000001</v>
      </c>
      <c r="R201" s="5">
        <v>36034146.6875</v>
      </c>
      <c r="S201" s="6">
        <f t="shared" ref="S201:S264" si="22">O201+P201+Q201+R201</f>
        <v>144400556.80559999</v>
      </c>
    </row>
    <row r="202" spans="1:19" ht="25" customHeight="1" x14ac:dyDescent="0.3">
      <c r="A202" s="1"/>
      <c r="B202" s="129" t="s">
        <v>822</v>
      </c>
      <c r="C202" s="130"/>
      <c r="D202" s="131"/>
      <c r="E202" s="14">
        <f>SUM(E184:E201)</f>
        <v>2387142945.9469004</v>
      </c>
      <c r="F202" s="14">
        <f t="shared" ref="F202:I202" si="23">SUM(F184:F201)</f>
        <v>-38551266.100000001</v>
      </c>
      <c r="G202" s="14">
        <f t="shared" si="23"/>
        <v>4810697.5405999999</v>
      </c>
      <c r="H202" s="14">
        <f t="shared" si="23"/>
        <v>647622745.7112</v>
      </c>
      <c r="I202" s="14">
        <f t="shared" si="23"/>
        <v>3001025123.0987005</v>
      </c>
      <c r="J202" s="11"/>
      <c r="K202" s="145"/>
      <c r="L202" s="140"/>
      <c r="M202" s="12">
        <v>18</v>
      </c>
      <c r="N202" s="5" t="s">
        <v>622</v>
      </c>
      <c r="O202" s="5">
        <v>105882057.5582</v>
      </c>
      <c r="P202" s="5">
        <v>-5788847.5199999996</v>
      </c>
      <c r="Q202" s="5">
        <v>213379.15890000001</v>
      </c>
      <c r="R202" s="5">
        <v>37393801.159400001</v>
      </c>
      <c r="S202" s="6">
        <f t="shared" si="22"/>
        <v>137700390.3565</v>
      </c>
    </row>
    <row r="203" spans="1:19" ht="25" customHeight="1" x14ac:dyDescent="0.25">
      <c r="A203" s="143">
        <v>10</v>
      </c>
      <c r="B203" s="139" t="s">
        <v>35</v>
      </c>
      <c r="C203" s="1">
        <v>1</v>
      </c>
      <c r="D203" s="5" t="s">
        <v>248</v>
      </c>
      <c r="E203" s="5">
        <v>104354488.9463</v>
      </c>
      <c r="F203" s="5">
        <v>0</v>
      </c>
      <c r="G203" s="5">
        <v>210300.7213</v>
      </c>
      <c r="H203" s="5">
        <v>37468429.357500002</v>
      </c>
      <c r="I203" s="6">
        <f t="shared" si="21"/>
        <v>142033219.02509999</v>
      </c>
      <c r="J203" s="11"/>
      <c r="K203" s="145"/>
      <c r="L203" s="140"/>
      <c r="M203" s="12">
        <v>19</v>
      </c>
      <c r="N203" s="5" t="s">
        <v>856</v>
      </c>
      <c r="O203" s="5">
        <v>100571246.3601</v>
      </c>
      <c r="P203" s="5">
        <v>-5788847.5199999996</v>
      </c>
      <c r="Q203" s="5">
        <v>202676.5294</v>
      </c>
      <c r="R203" s="5">
        <v>33225137.782499999</v>
      </c>
      <c r="S203" s="6">
        <f t="shared" si="22"/>
        <v>128210213.15200001</v>
      </c>
    </row>
    <row r="204" spans="1:19" ht="25" customHeight="1" x14ac:dyDescent="0.25">
      <c r="A204" s="143"/>
      <c r="B204" s="140"/>
      <c r="C204" s="1">
        <v>2</v>
      </c>
      <c r="D204" s="5" t="s">
        <v>249</v>
      </c>
      <c r="E204" s="5">
        <v>113742252.4702</v>
      </c>
      <c r="F204" s="5">
        <v>0</v>
      </c>
      <c r="G204" s="5">
        <v>229219.44209999999</v>
      </c>
      <c r="H204" s="5">
        <v>40229664.955600001</v>
      </c>
      <c r="I204" s="6">
        <f t="shared" si="21"/>
        <v>154201136.86790001</v>
      </c>
      <c r="J204" s="11"/>
      <c r="K204" s="146"/>
      <c r="L204" s="141"/>
      <c r="M204" s="12">
        <v>20</v>
      </c>
      <c r="N204" s="5" t="s">
        <v>857</v>
      </c>
      <c r="O204" s="5">
        <v>136407846.95640001</v>
      </c>
      <c r="P204" s="5">
        <v>-5788847.5199999996</v>
      </c>
      <c r="Q204" s="5">
        <v>274896.35460000002</v>
      </c>
      <c r="R204" s="5">
        <v>47109168.569399998</v>
      </c>
      <c r="S204" s="6">
        <f t="shared" si="22"/>
        <v>178003064.36040002</v>
      </c>
    </row>
    <row r="205" spans="1:19" ht="25" customHeight="1" x14ac:dyDescent="0.3">
      <c r="A205" s="143"/>
      <c r="B205" s="140"/>
      <c r="C205" s="1">
        <v>3</v>
      </c>
      <c r="D205" s="5" t="s">
        <v>250</v>
      </c>
      <c r="E205" s="5">
        <v>97230882.058200002</v>
      </c>
      <c r="F205" s="5">
        <v>0</v>
      </c>
      <c r="G205" s="5">
        <v>195944.84950000001</v>
      </c>
      <c r="H205" s="5">
        <v>36078541.536700003</v>
      </c>
      <c r="I205" s="6">
        <f t="shared" si="21"/>
        <v>133505368.44440001</v>
      </c>
      <c r="J205" s="11"/>
      <c r="K205" s="18"/>
      <c r="L205" s="129" t="s">
        <v>840</v>
      </c>
      <c r="M205" s="130"/>
      <c r="N205" s="131"/>
      <c r="O205" s="14">
        <f>SUM(O185:O204)</f>
        <v>2481588975.2346992</v>
      </c>
      <c r="P205" s="14">
        <f t="shared" ref="P205:S205" si="24">SUM(P185:P204)</f>
        <v>-115776950.39999995</v>
      </c>
      <c r="Q205" s="14">
        <f t="shared" si="24"/>
        <v>5001030.2060000012</v>
      </c>
      <c r="R205" s="14">
        <f t="shared" si="24"/>
        <v>839086728.67560005</v>
      </c>
      <c r="S205" s="14">
        <f t="shared" si="24"/>
        <v>3209899783.7163005</v>
      </c>
    </row>
    <row r="206" spans="1:19" ht="25" customHeight="1" x14ac:dyDescent="0.25">
      <c r="A206" s="143"/>
      <c r="B206" s="140"/>
      <c r="C206" s="1">
        <v>4</v>
      </c>
      <c r="D206" s="5" t="s">
        <v>251</v>
      </c>
      <c r="E206" s="5">
        <v>139738358.7676</v>
      </c>
      <c r="F206" s="5">
        <v>0</v>
      </c>
      <c r="G206" s="5">
        <v>281608.17930000002</v>
      </c>
      <c r="H206" s="5">
        <v>45542579.810199998</v>
      </c>
      <c r="I206" s="6">
        <f t="shared" si="21"/>
        <v>185562546.75710002</v>
      </c>
      <c r="J206" s="11"/>
      <c r="K206" s="144">
        <v>28</v>
      </c>
      <c r="L206" s="139" t="s">
        <v>53</v>
      </c>
      <c r="M206" s="12">
        <v>1</v>
      </c>
      <c r="N206" s="5" t="s">
        <v>623</v>
      </c>
      <c r="O206" s="5">
        <v>131486198.1596</v>
      </c>
      <c r="P206" s="5">
        <v>-2620951.4900000002</v>
      </c>
      <c r="Q206" s="5">
        <v>264977.98599999998</v>
      </c>
      <c r="R206" s="5">
        <v>37303698.550099999</v>
      </c>
      <c r="S206" s="6">
        <f t="shared" si="22"/>
        <v>166433923.20570001</v>
      </c>
    </row>
    <row r="207" spans="1:19" ht="25" customHeight="1" x14ac:dyDescent="0.25">
      <c r="A207" s="143"/>
      <c r="B207" s="140"/>
      <c r="C207" s="1">
        <v>5</v>
      </c>
      <c r="D207" s="5" t="s">
        <v>252</v>
      </c>
      <c r="E207" s="5">
        <v>127140192.76350001</v>
      </c>
      <c r="F207" s="5">
        <v>0</v>
      </c>
      <c r="G207" s="5">
        <v>256219.68460000001</v>
      </c>
      <c r="H207" s="5">
        <v>44859906.177500002</v>
      </c>
      <c r="I207" s="6">
        <f t="shared" si="21"/>
        <v>172256318.62560001</v>
      </c>
      <c r="J207" s="11"/>
      <c r="K207" s="145"/>
      <c r="L207" s="140"/>
      <c r="M207" s="12">
        <v>2</v>
      </c>
      <c r="N207" s="5" t="s">
        <v>624</v>
      </c>
      <c r="O207" s="5">
        <v>139091310.34189999</v>
      </c>
      <c r="P207" s="5">
        <v>-2620951.4900000002</v>
      </c>
      <c r="Q207" s="5">
        <v>280304.21289999998</v>
      </c>
      <c r="R207" s="5">
        <v>40256488.953900002</v>
      </c>
      <c r="S207" s="6">
        <f t="shared" si="22"/>
        <v>177007152.0187</v>
      </c>
    </row>
    <row r="208" spans="1:19" ht="25" customHeight="1" x14ac:dyDescent="0.25">
      <c r="A208" s="143"/>
      <c r="B208" s="140"/>
      <c r="C208" s="1">
        <v>6</v>
      </c>
      <c r="D208" s="5" t="s">
        <v>253</v>
      </c>
      <c r="E208" s="5">
        <v>130234877.3571</v>
      </c>
      <c r="F208" s="5">
        <v>0</v>
      </c>
      <c r="G208" s="5">
        <v>262456.25770000002</v>
      </c>
      <c r="H208" s="5">
        <v>45075309.171800002</v>
      </c>
      <c r="I208" s="6">
        <f t="shared" si="21"/>
        <v>175572642.78659999</v>
      </c>
      <c r="J208" s="11"/>
      <c r="K208" s="145"/>
      <c r="L208" s="140"/>
      <c r="M208" s="12">
        <v>3</v>
      </c>
      <c r="N208" s="5" t="s">
        <v>625</v>
      </c>
      <c r="O208" s="5">
        <v>141606402.7105</v>
      </c>
      <c r="P208" s="5">
        <v>-2620951.4900000002</v>
      </c>
      <c r="Q208" s="5">
        <v>285372.76089999999</v>
      </c>
      <c r="R208" s="5">
        <v>41463822.737000003</v>
      </c>
      <c r="S208" s="6">
        <f t="shared" si="22"/>
        <v>180734646.7184</v>
      </c>
    </row>
    <row r="209" spans="1:19" ht="25" customHeight="1" x14ac:dyDescent="0.25">
      <c r="A209" s="143"/>
      <c r="B209" s="140"/>
      <c r="C209" s="1">
        <v>7</v>
      </c>
      <c r="D209" s="5" t="s">
        <v>254</v>
      </c>
      <c r="E209" s="5">
        <v>138073001.40149999</v>
      </c>
      <c r="F209" s="5">
        <v>0</v>
      </c>
      <c r="G209" s="5">
        <v>278252.0625</v>
      </c>
      <c r="H209" s="5">
        <v>43541716.781999998</v>
      </c>
      <c r="I209" s="6">
        <f t="shared" si="21"/>
        <v>181892970.24599999</v>
      </c>
      <c r="J209" s="11"/>
      <c r="K209" s="145"/>
      <c r="L209" s="140"/>
      <c r="M209" s="12">
        <v>4</v>
      </c>
      <c r="N209" s="5" t="s">
        <v>858</v>
      </c>
      <c r="O209" s="5">
        <v>105031898.5201</v>
      </c>
      <c r="P209" s="5">
        <v>-2620951.4900000002</v>
      </c>
      <c r="Q209" s="5">
        <v>211665.8731</v>
      </c>
      <c r="R209" s="5">
        <v>30150549.757399999</v>
      </c>
      <c r="S209" s="6">
        <f t="shared" si="22"/>
        <v>132773162.66060001</v>
      </c>
    </row>
    <row r="210" spans="1:19" ht="25" customHeight="1" x14ac:dyDescent="0.25">
      <c r="A210" s="143"/>
      <c r="B210" s="140"/>
      <c r="C210" s="1">
        <v>8</v>
      </c>
      <c r="D210" s="5" t="s">
        <v>255</v>
      </c>
      <c r="E210" s="5">
        <v>129859677.7992</v>
      </c>
      <c r="F210" s="5">
        <v>0</v>
      </c>
      <c r="G210" s="5">
        <v>261700.13560000001</v>
      </c>
      <c r="H210" s="5">
        <v>41921347.757299997</v>
      </c>
      <c r="I210" s="6">
        <f t="shared" si="21"/>
        <v>172042725.69209999</v>
      </c>
      <c r="J210" s="11"/>
      <c r="K210" s="145"/>
      <c r="L210" s="140"/>
      <c r="M210" s="12">
        <v>5</v>
      </c>
      <c r="N210" s="5" t="s">
        <v>626</v>
      </c>
      <c r="O210" s="5">
        <v>110060718.46510001</v>
      </c>
      <c r="P210" s="5">
        <v>-2620951.4900000002</v>
      </c>
      <c r="Q210" s="5">
        <v>221800.2188</v>
      </c>
      <c r="R210" s="5">
        <v>33932487.829899997</v>
      </c>
      <c r="S210" s="6">
        <f t="shared" si="22"/>
        <v>141594055.02380002</v>
      </c>
    </row>
    <row r="211" spans="1:19" ht="25" customHeight="1" x14ac:dyDescent="0.25">
      <c r="A211" s="143"/>
      <c r="B211" s="140"/>
      <c r="C211" s="1">
        <v>9</v>
      </c>
      <c r="D211" s="5" t="s">
        <v>256</v>
      </c>
      <c r="E211" s="5">
        <v>122188386.9754</v>
      </c>
      <c r="F211" s="5">
        <v>0</v>
      </c>
      <c r="G211" s="5">
        <v>246240.54190000001</v>
      </c>
      <c r="H211" s="5">
        <v>40502842.110100001</v>
      </c>
      <c r="I211" s="6">
        <f t="shared" si="21"/>
        <v>162937469.62739998</v>
      </c>
      <c r="J211" s="11"/>
      <c r="K211" s="145"/>
      <c r="L211" s="140"/>
      <c r="M211" s="12">
        <v>6</v>
      </c>
      <c r="N211" s="5" t="s">
        <v>627</v>
      </c>
      <c r="O211" s="5">
        <v>169137442.1153</v>
      </c>
      <c r="P211" s="5">
        <v>-2620951.4900000002</v>
      </c>
      <c r="Q211" s="5">
        <v>340854.77710000001</v>
      </c>
      <c r="R211" s="5">
        <v>50981942.547899999</v>
      </c>
      <c r="S211" s="6">
        <f t="shared" si="22"/>
        <v>217839287.95029998</v>
      </c>
    </row>
    <row r="212" spans="1:19" ht="25" customHeight="1" x14ac:dyDescent="0.25">
      <c r="A212" s="143"/>
      <c r="B212" s="140"/>
      <c r="C212" s="1">
        <v>10</v>
      </c>
      <c r="D212" s="5" t="s">
        <v>257</v>
      </c>
      <c r="E212" s="5">
        <v>136633888.5442</v>
      </c>
      <c r="F212" s="5">
        <v>0</v>
      </c>
      <c r="G212" s="5">
        <v>275351.88569999998</v>
      </c>
      <c r="H212" s="5">
        <v>46930852.108499996</v>
      </c>
      <c r="I212" s="6">
        <f t="shared" si="21"/>
        <v>183840092.53839999</v>
      </c>
      <c r="J212" s="11"/>
      <c r="K212" s="145"/>
      <c r="L212" s="140"/>
      <c r="M212" s="12">
        <v>7</v>
      </c>
      <c r="N212" s="5" t="s">
        <v>628</v>
      </c>
      <c r="O212" s="5">
        <v>119120383.36839999</v>
      </c>
      <c r="P212" s="5">
        <v>-2620951.4900000002</v>
      </c>
      <c r="Q212" s="5">
        <v>240057.7377</v>
      </c>
      <c r="R212" s="5">
        <v>33735317.160499997</v>
      </c>
      <c r="S212" s="6">
        <f t="shared" si="22"/>
        <v>150474806.7766</v>
      </c>
    </row>
    <row r="213" spans="1:19" ht="25" customHeight="1" x14ac:dyDescent="0.25">
      <c r="A213" s="143"/>
      <c r="B213" s="140"/>
      <c r="C213" s="1">
        <v>11</v>
      </c>
      <c r="D213" s="5" t="s">
        <v>258</v>
      </c>
      <c r="E213" s="5">
        <v>114814578.4471</v>
      </c>
      <c r="F213" s="5">
        <v>0</v>
      </c>
      <c r="G213" s="5">
        <v>231380.45050000001</v>
      </c>
      <c r="H213" s="5">
        <v>37349957.710600004</v>
      </c>
      <c r="I213" s="6">
        <f t="shared" si="21"/>
        <v>152395916.60820001</v>
      </c>
      <c r="J213" s="11"/>
      <c r="K213" s="145"/>
      <c r="L213" s="140"/>
      <c r="M213" s="12">
        <v>8</v>
      </c>
      <c r="N213" s="5" t="s">
        <v>629</v>
      </c>
      <c r="O213" s="5">
        <v>120014331.8018</v>
      </c>
      <c r="P213" s="5">
        <v>-2620951.4900000002</v>
      </c>
      <c r="Q213" s="5">
        <v>241859.2702</v>
      </c>
      <c r="R213" s="5">
        <v>37374319.9604</v>
      </c>
      <c r="S213" s="6">
        <f t="shared" si="22"/>
        <v>155009559.5424</v>
      </c>
    </row>
    <row r="214" spans="1:19" ht="25" customHeight="1" x14ac:dyDescent="0.25">
      <c r="A214" s="143"/>
      <c r="B214" s="140"/>
      <c r="C214" s="1">
        <v>12</v>
      </c>
      <c r="D214" s="5" t="s">
        <v>259</v>
      </c>
      <c r="E214" s="5">
        <v>118413873.6604</v>
      </c>
      <c r="F214" s="5">
        <v>0</v>
      </c>
      <c r="G214" s="5">
        <v>238633.9418</v>
      </c>
      <c r="H214" s="5">
        <v>40900568.353200004</v>
      </c>
      <c r="I214" s="6">
        <f t="shared" si="21"/>
        <v>159553075.95539999</v>
      </c>
      <c r="J214" s="11"/>
      <c r="K214" s="145"/>
      <c r="L214" s="140"/>
      <c r="M214" s="12">
        <v>9</v>
      </c>
      <c r="N214" s="5" t="s">
        <v>859</v>
      </c>
      <c r="O214" s="5">
        <v>144286532.13800001</v>
      </c>
      <c r="P214" s="5">
        <v>-2620951.4900000002</v>
      </c>
      <c r="Q214" s="5">
        <v>290773.90039999998</v>
      </c>
      <c r="R214" s="5">
        <v>41777618.741899997</v>
      </c>
      <c r="S214" s="6">
        <f t="shared" si="22"/>
        <v>183733973.29030001</v>
      </c>
    </row>
    <row r="215" spans="1:19" ht="25" customHeight="1" x14ac:dyDescent="0.25">
      <c r="A215" s="143"/>
      <c r="B215" s="140"/>
      <c r="C215" s="1">
        <v>13</v>
      </c>
      <c r="D215" s="5" t="s">
        <v>260</v>
      </c>
      <c r="E215" s="5">
        <v>108464552.7834</v>
      </c>
      <c r="F215" s="5">
        <v>0</v>
      </c>
      <c r="G215" s="5">
        <v>218583.54070000001</v>
      </c>
      <c r="H215" s="5">
        <v>39416134.003899999</v>
      </c>
      <c r="I215" s="6">
        <f t="shared" si="21"/>
        <v>148099270.32800001</v>
      </c>
      <c r="J215" s="11"/>
      <c r="K215" s="145"/>
      <c r="L215" s="140"/>
      <c r="M215" s="12">
        <v>10</v>
      </c>
      <c r="N215" s="5" t="s">
        <v>860</v>
      </c>
      <c r="O215" s="5">
        <v>156568593.64449999</v>
      </c>
      <c r="P215" s="5">
        <v>-2620951.4900000002</v>
      </c>
      <c r="Q215" s="5">
        <v>315525.36459999997</v>
      </c>
      <c r="R215" s="5">
        <v>46166454.7509</v>
      </c>
      <c r="S215" s="6">
        <f t="shared" si="22"/>
        <v>200429622.26999998</v>
      </c>
    </row>
    <row r="216" spans="1:19" ht="25" customHeight="1" x14ac:dyDescent="0.25">
      <c r="A216" s="143"/>
      <c r="B216" s="140"/>
      <c r="C216" s="1">
        <v>14</v>
      </c>
      <c r="D216" s="5" t="s">
        <v>261</v>
      </c>
      <c r="E216" s="5">
        <v>106226392.17039999</v>
      </c>
      <c r="F216" s="5">
        <v>0</v>
      </c>
      <c r="G216" s="5">
        <v>214073.0803</v>
      </c>
      <c r="H216" s="5">
        <v>38284268.198399998</v>
      </c>
      <c r="I216" s="6">
        <f t="shared" si="21"/>
        <v>144724733.44909999</v>
      </c>
      <c r="J216" s="11"/>
      <c r="K216" s="145"/>
      <c r="L216" s="140"/>
      <c r="M216" s="12">
        <v>11</v>
      </c>
      <c r="N216" s="5" t="s">
        <v>861</v>
      </c>
      <c r="O216" s="5">
        <v>119798346.2186</v>
      </c>
      <c r="P216" s="5">
        <v>-2620951.4900000002</v>
      </c>
      <c r="Q216" s="5">
        <v>241424.00459999999</v>
      </c>
      <c r="R216" s="5">
        <v>35731949.058399998</v>
      </c>
      <c r="S216" s="6">
        <f t="shared" si="22"/>
        <v>153150767.79160002</v>
      </c>
    </row>
    <row r="217" spans="1:19" ht="25" customHeight="1" x14ac:dyDescent="0.25">
      <c r="A217" s="143"/>
      <c r="B217" s="140"/>
      <c r="C217" s="1">
        <v>15</v>
      </c>
      <c r="D217" s="5" t="s">
        <v>262</v>
      </c>
      <c r="E217" s="5">
        <v>115267887.75920001</v>
      </c>
      <c r="F217" s="5">
        <v>0</v>
      </c>
      <c r="G217" s="5">
        <v>232293.9835</v>
      </c>
      <c r="H217" s="5">
        <v>40921954.793300003</v>
      </c>
      <c r="I217" s="6">
        <f t="shared" si="21"/>
        <v>156422136.53600001</v>
      </c>
      <c r="J217" s="11"/>
      <c r="K217" s="145"/>
      <c r="L217" s="140"/>
      <c r="M217" s="12">
        <v>12</v>
      </c>
      <c r="N217" s="5" t="s">
        <v>862</v>
      </c>
      <c r="O217" s="5">
        <v>123999140.91850001</v>
      </c>
      <c r="P217" s="5">
        <v>-2620951.4900000002</v>
      </c>
      <c r="Q217" s="5">
        <v>249889.6697</v>
      </c>
      <c r="R217" s="5">
        <v>37108374.192100003</v>
      </c>
      <c r="S217" s="6">
        <f t="shared" si="22"/>
        <v>158736453.29030001</v>
      </c>
    </row>
    <row r="218" spans="1:19" ht="25" customHeight="1" x14ac:dyDescent="0.25">
      <c r="A218" s="143"/>
      <c r="B218" s="140"/>
      <c r="C218" s="1">
        <v>16</v>
      </c>
      <c r="D218" s="5" t="s">
        <v>263</v>
      </c>
      <c r="E218" s="5">
        <v>95193131.253000006</v>
      </c>
      <c r="F218" s="5">
        <v>0</v>
      </c>
      <c r="G218" s="5">
        <v>191838.26560000001</v>
      </c>
      <c r="H218" s="5">
        <v>34621724.928400002</v>
      </c>
      <c r="I218" s="6">
        <f t="shared" si="21"/>
        <v>130006694.447</v>
      </c>
      <c r="J218" s="11"/>
      <c r="K218" s="145"/>
      <c r="L218" s="140"/>
      <c r="M218" s="12">
        <v>13</v>
      </c>
      <c r="N218" s="5" t="s">
        <v>863</v>
      </c>
      <c r="O218" s="5">
        <v>115234434.1727</v>
      </c>
      <c r="P218" s="5">
        <v>-2620951.4900000002</v>
      </c>
      <c r="Q218" s="5">
        <v>232226.5661</v>
      </c>
      <c r="R218" s="5">
        <v>34977115.422700003</v>
      </c>
      <c r="S218" s="6">
        <f t="shared" si="22"/>
        <v>147822824.67150003</v>
      </c>
    </row>
    <row r="219" spans="1:19" ht="25" customHeight="1" x14ac:dyDescent="0.25">
      <c r="A219" s="143"/>
      <c r="B219" s="140"/>
      <c r="C219" s="1">
        <v>17</v>
      </c>
      <c r="D219" s="5" t="s">
        <v>264</v>
      </c>
      <c r="E219" s="5">
        <v>119903107.97499999</v>
      </c>
      <c r="F219" s="5">
        <v>0</v>
      </c>
      <c r="G219" s="5">
        <v>241635.12599999999</v>
      </c>
      <c r="H219" s="5">
        <v>42636331.839100003</v>
      </c>
      <c r="I219" s="6">
        <f t="shared" si="21"/>
        <v>162781074.94010001</v>
      </c>
      <c r="J219" s="11"/>
      <c r="K219" s="145"/>
      <c r="L219" s="140"/>
      <c r="M219" s="12">
        <v>14</v>
      </c>
      <c r="N219" s="5" t="s">
        <v>630</v>
      </c>
      <c r="O219" s="5">
        <v>144116384.80000001</v>
      </c>
      <c r="P219" s="5">
        <v>-2620951.4900000002</v>
      </c>
      <c r="Q219" s="5">
        <v>290431.01049999997</v>
      </c>
      <c r="R219" s="5">
        <v>41530366.8763</v>
      </c>
      <c r="S219" s="6">
        <f t="shared" si="22"/>
        <v>183316231.19680002</v>
      </c>
    </row>
    <row r="220" spans="1:19" ht="25" customHeight="1" x14ac:dyDescent="0.25">
      <c r="A220" s="143"/>
      <c r="B220" s="140"/>
      <c r="C220" s="1">
        <v>18</v>
      </c>
      <c r="D220" s="5" t="s">
        <v>265</v>
      </c>
      <c r="E220" s="5">
        <v>126065700.12980001</v>
      </c>
      <c r="F220" s="5">
        <v>0</v>
      </c>
      <c r="G220" s="5">
        <v>254054.30979999999</v>
      </c>
      <c r="H220" s="5">
        <v>40441759.975299999</v>
      </c>
      <c r="I220" s="6">
        <f t="shared" si="21"/>
        <v>166761514.4149</v>
      </c>
      <c r="J220" s="11"/>
      <c r="K220" s="145"/>
      <c r="L220" s="140"/>
      <c r="M220" s="12">
        <v>15</v>
      </c>
      <c r="N220" s="5" t="s">
        <v>631</v>
      </c>
      <c r="O220" s="5">
        <v>95645503.017299995</v>
      </c>
      <c r="P220" s="5">
        <v>-2620951.4900000002</v>
      </c>
      <c r="Q220" s="5">
        <v>192749.90919999999</v>
      </c>
      <c r="R220" s="5">
        <v>29560653.271600001</v>
      </c>
      <c r="S220" s="6">
        <f t="shared" si="22"/>
        <v>122777954.70809999</v>
      </c>
    </row>
    <row r="221" spans="1:19" ht="25" customHeight="1" x14ac:dyDescent="0.25">
      <c r="A221" s="143"/>
      <c r="B221" s="140"/>
      <c r="C221" s="1">
        <v>19</v>
      </c>
      <c r="D221" s="5" t="s">
        <v>266</v>
      </c>
      <c r="E221" s="5">
        <v>164638135.05239999</v>
      </c>
      <c r="F221" s="5">
        <v>0</v>
      </c>
      <c r="G221" s="5">
        <v>331787.53399999999</v>
      </c>
      <c r="H221" s="5">
        <v>54109618.471600004</v>
      </c>
      <c r="I221" s="6">
        <f t="shared" si="21"/>
        <v>219079541.058</v>
      </c>
      <c r="J221" s="11"/>
      <c r="K221" s="145"/>
      <c r="L221" s="140"/>
      <c r="M221" s="12">
        <v>16</v>
      </c>
      <c r="N221" s="5" t="s">
        <v>632</v>
      </c>
      <c r="O221" s="5">
        <v>158075982.90970001</v>
      </c>
      <c r="P221" s="5">
        <v>-2620951.4900000002</v>
      </c>
      <c r="Q221" s="5">
        <v>318563.13569999998</v>
      </c>
      <c r="R221" s="5">
        <v>45632332.254600003</v>
      </c>
      <c r="S221" s="6">
        <f t="shared" si="22"/>
        <v>201405926.81</v>
      </c>
    </row>
    <row r="222" spans="1:19" ht="25" customHeight="1" x14ac:dyDescent="0.25">
      <c r="A222" s="143"/>
      <c r="B222" s="140"/>
      <c r="C222" s="1">
        <v>20</v>
      </c>
      <c r="D222" s="5" t="s">
        <v>267</v>
      </c>
      <c r="E222" s="5">
        <v>130511193.7049</v>
      </c>
      <c r="F222" s="5">
        <v>0</v>
      </c>
      <c r="G222" s="5">
        <v>263013.10509999999</v>
      </c>
      <c r="H222" s="5">
        <v>45843374.705799997</v>
      </c>
      <c r="I222" s="6">
        <f t="shared" si="21"/>
        <v>176617581.5158</v>
      </c>
      <c r="J222" s="11"/>
      <c r="K222" s="145"/>
      <c r="L222" s="140"/>
      <c r="M222" s="12">
        <v>17</v>
      </c>
      <c r="N222" s="5" t="s">
        <v>633</v>
      </c>
      <c r="O222" s="5">
        <v>127366357.4048</v>
      </c>
      <c r="P222" s="5">
        <v>-2620951.4900000002</v>
      </c>
      <c r="Q222" s="5">
        <v>256675.46359999999</v>
      </c>
      <c r="R222" s="5">
        <v>34956729.067900002</v>
      </c>
      <c r="S222" s="6">
        <f t="shared" si="22"/>
        <v>159958810.4463</v>
      </c>
    </row>
    <row r="223" spans="1:19" ht="25" customHeight="1" x14ac:dyDescent="0.25">
      <c r="A223" s="143"/>
      <c r="B223" s="140"/>
      <c r="C223" s="1">
        <v>21</v>
      </c>
      <c r="D223" s="5" t="s">
        <v>268</v>
      </c>
      <c r="E223" s="5">
        <v>103506966.56209999</v>
      </c>
      <c r="F223" s="5">
        <v>0</v>
      </c>
      <c r="G223" s="5">
        <v>208592.74900000001</v>
      </c>
      <c r="H223" s="5">
        <v>38674609.196000002</v>
      </c>
      <c r="I223" s="6">
        <f t="shared" si="21"/>
        <v>142390168.50709999</v>
      </c>
      <c r="J223" s="11"/>
      <c r="K223" s="146"/>
      <c r="L223" s="141"/>
      <c r="M223" s="12">
        <v>18</v>
      </c>
      <c r="N223" s="5" t="s">
        <v>634</v>
      </c>
      <c r="O223" s="5">
        <v>149434482.1582</v>
      </c>
      <c r="P223" s="5">
        <v>-2620951.4900000002</v>
      </c>
      <c r="Q223" s="5">
        <v>301148.32329999999</v>
      </c>
      <c r="R223" s="5">
        <v>40648368.544200003</v>
      </c>
      <c r="S223" s="6">
        <f t="shared" si="22"/>
        <v>187763047.53569999</v>
      </c>
    </row>
    <row r="224" spans="1:19" ht="25" customHeight="1" x14ac:dyDescent="0.3">
      <c r="A224" s="143"/>
      <c r="B224" s="140"/>
      <c r="C224" s="1">
        <v>22</v>
      </c>
      <c r="D224" s="5" t="s">
        <v>269</v>
      </c>
      <c r="E224" s="5">
        <v>121619307.4887</v>
      </c>
      <c r="F224" s="5">
        <v>0</v>
      </c>
      <c r="G224" s="5">
        <v>245093.70269999999</v>
      </c>
      <c r="H224" s="5">
        <v>44142921.924999997</v>
      </c>
      <c r="I224" s="6">
        <f t="shared" si="21"/>
        <v>166007323.1164</v>
      </c>
      <c r="J224" s="11"/>
      <c r="K224" s="18"/>
      <c r="L224" s="129" t="s">
        <v>841</v>
      </c>
      <c r="M224" s="130"/>
      <c r="N224" s="131"/>
      <c r="O224" s="14">
        <f>SUM(O206:O223)</f>
        <v>2370074442.8649993</v>
      </c>
      <c r="P224" s="14">
        <f t="shared" ref="P224:S224" si="25">SUM(P206:P223)</f>
        <v>-47177126.820000023</v>
      </c>
      <c r="Q224" s="14">
        <f t="shared" si="25"/>
        <v>4776300.1844000006</v>
      </c>
      <c r="R224" s="14">
        <f t="shared" si="25"/>
        <v>693288589.67770004</v>
      </c>
      <c r="S224" s="14">
        <f t="shared" si="25"/>
        <v>3020962205.9071002</v>
      </c>
    </row>
    <row r="225" spans="1:19" ht="25" customHeight="1" x14ac:dyDescent="0.25">
      <c r="A225" s="143"/>
      <c r="B225" s="140"/>
      <c r="C225" s="1">
        <v>23</v>
      </c>
      <c r="D225" s="5" t="s">
        <v>270</v>
      </c>
      <c r="E225" s="5">
        <v>151137829.0011</v>
      </c>
      <c r="F225" s="5">
        <v>0</v>
      </c>
      <c r="G225" s="5">
        <v>304580.99859999999</v>
      </c>
      <c r="H225" s="5">
        <v>52754810.567000002</v>
      </c>
      <c r="I225" s="6">
        <f t="shared" si="21"/>
        <v>204197220.56670001</v>
      </c>
      <c r="J225" s="11"/>
      <c r="K225" s="144">
        <v>29</v>
      </c>
      <c r="L225" s="139" t="s">
        <v>54</v>
      </c>
      <c r="M225" s="12">
        <v>1</v>
      </c>
      <c r="N225" s="5" t="s">
        <v>635</v>
      </c>
      <c r="O225" s="5">
        <v>93389561.327299997</v>
      </c>
      <c r="P225" s="5">
        <v>-2734288.18</v>
      </c>
      <c r="Q225" s="5">
        <v>188203.61540000001</v>
      </c>
      <c r="R225" s="5">
        <v>29241525.335000001</v>
      </c>
      <c r="S225" s="6">
        <f t="shared" si="22"/>
        <v>120085002.0977</v>
      </c>
    </row>
    <row r="226" spans="1:19" ht="25" customHeight="1" x14ac:dyDescent="0.25">
      <c r="A226" s="143"/>
      <c r="B226" s="140"/>
      <c r="C226" s="1">
        <v>24</v>
      </c>
      <c r="D226" s="5" t="s">
        <v>271</v>
      </c>
      <c r="E226" s="5">
        <v>124377576.5068</v>
      </c>
      <c r="F226" s="5">
        <v>0</v>
      </c>
      <c r="G226" s="5">
        <v>250652.3132</v>
      </c>
      <c r="H226" s="5">
        <v>39975489.422300003</v>
      </c>
      <c r="I226" s="6">
        <f t="shared" si="21"/>
        <v>164603718.2423</v>
      </c>
      <c r="J226" s="11"/>
      <c r="K226" s="145"/>
      <c r="L226" s="140"/>
      <c r="M226" s="12">
        <v>2</v>
      </c>
      <c r="N226" s="5" t="s">
        <v>636</v>
      </c>
      <c r="O226" s="5">
        <v>93651531.971300006</v>
      </c>
      <c r="P226" s="5">
        <v>-2734288.18</v>
      </c>
      <c r="Q226" s="5">
        <v>188731.5526</v>
      </c>
      <c r="R226" s="5">
        <v>28660398.828200001</v>
      </c>
      <c r="S226" s="6">
        <f t="shared" si="22"/>
        <v>119766374.17209999</v>
      </c>
    </row>
    <row r="227" spans="1:19" ht="25" customHeight="1" x14ac:dyDescent="0.25">
      <c r="A227" s="143"/>
      <c r="B227" s="141"/>
      <c r="C227" s="1">
        <v>25</v>
      </c>
      <c r="D227" s="5" t="s">
        <v>272</v>
      </c>
      <c r="E227" s="5">
        <v>119445076.91859999</v>
      </c>
      <c r="F227" s="5">
        <v>0</v>
      </c>
      <c r="G227" s="5">
        <v>240712.07750000001</v>
      </c>
      <c r="H227" s="5">
        <v>38389277.158100002</v>
      </c>
      <c r="I227" s="6">
        <f t="shared" si="21"/>
        <v>158075066.15419999</v>
      </c>
      <c r="J227" s="11"/>
      <c r="K227" s="145"/>
      <c r="L227" s="140"/>
      <c r="M227" s="12">
        <v>3</v>
      </c>
      <c r="N227" s="5" t="s">
        <v>864</v>
      </c>
      <c r="O227" s="5">
        <v>116674077.8167</v>
      </c>
      <c r="P227" s="5">
        <v>-2734288.18</v>
      </c>
      <c r="Q227" s="5">
        <v>235127.8126</v>
      </c>
      <c r="R227" s="5">
        <v>34949320.035899997</v>
      </c>
      <c r="S227" s="6">
        <f t="shared" si="22"/>
        <v>149124237.48519999</v>
      </c>
    </row>
    <row r="228" spans="1:19" ht="25" customHeight="1" x14ac:dyDescent="0.3">
      <c r="A228" s="1"/>
      <c r="B228" s="129" t="s">
        <v>823</v>
      </c>
      <c r="C228" s="130"/>
      <c r="D228" s="131"/>
      <c r="E228" s="14">
        <f>SUM(E203:E227)</f>
        <v>3058781316.4960999</v>
      </c>
      <c r="F228" s="14">
        <f t="shared" ref="F228:I228" si="26">SUM(F203:F227)</f>
        <v>0</v>
      </c>
      <c r="G228" s="14">
        <f t="shared" si="26"/>
        <v>6164218.9384999992</v>
      </c>
      <c r="H228" s="14">
        <f t="shared" si="26"/>
        <v>1050613991.0152001</v>
      </c>
      <c r="I228" s="14">
        <f t="shared" si="26"/>
        <v>4115559526.4498</v>
      </c>
      <c r="J228" s="11"/>
      <c r="K228" s="145"/>
      <c r="L228" s="140"/>
      <c r="M228" s="12">
        <v>4</v>
      </c>
      <c r="N228" s="5" t="s">
        <v>865</v>
      </c>
      <c r="O228" s="5">
        <v>103137305.9166</v>
      </c>
      <c r="P228" s="5">
        <v>-2734288.18</v>
      </c>
      <c r="Q228" s="5">
        <v>207847.7892</v>
      </c>
      <c r="R228" s="5">
        <v>29214523.031100001</v>
      </c>
      <c r="S228" s="6">
        <f t="shared" si="22"/>
        <v>129825388.55689999</v>
      </c>
    </row>
    <row r="229" spans="1:19" ht="25" customHeight="1" x14ac:dyDescent="0.25">
      <c r="A229" s="143">
        <v>11</v>
      </c>
      <c r="B229" s="139" t="s">
        <v>36</v>
      </c>
      <c r="C229" s="1">
        <v>1</v>
      </c>
      <c r="D229" s="5" t="s">
        <v>273</v>
      </c>
      <c r="E229" s="5">
        <v>135637884.29809999</v>
      </c>
      <c r="F229" s="5">
        <v>-3722658.1129999999</v>
      </c>
      <c r="G229" s="5">
        <v>273344.68489999999</v>
      </c>
      <c r="H229" s="5">
        <v>36413182.089100003</v>
      </c>
      <c r="I229" s="6">
        <f t="shared" si="21"/>
        <v>168601752.95910001</v>
      </c>
      <c r="J229" s="11"/>
      <c r="K229" s="145"/>
      <c r="L229" s="140"/>
      <c r="M229" s="12">
        <v>5</v>
      </c>
      <c r="N229" s="5" t="s">
        <v>866</v>
      </c>
      <c r="O229" s="5">
        <v>97600252.206699997</v>
      </c>
      <c r="P229" s="5">
        <v>-2734288.18</v>
      </c>
      <c r="Q229" s="5">
        <v>196689.22380000001</v>
      </c>
      <c r="R229" s="5">
        <v>28824412.8224</v>
      </c>
      <c r="S229" s="6">
        <f t="shared" si="22"/>
        <v>123887066.0729</v>
      </c>
    </row>
    <row r="230" spans="1:19" ht="25" customHeight="1" x14ac:dyDescent="0.25">
      <c r="A230" s="143"/>
      <c r="B230" s="140"/>
      <c r="C230" s="1">
        <v>2</v>
      </c>
      <c r="D230" s="5" t="s">
        <v>274</v>
      </c>
      <c r="E230" s="5">
        <v>127363760.22750001</v>
      </c>
      <c r="F230" s="5">
        <v>-3639916.8722999999</v>
      </c>
      <c r="G230" s="5">
        <v>256670.22959999999</v>
      </c>
      <c r="H230" s="5">
        <v>36789214.173500001</v>
      </c>
      <c r="I230" s="6">
        <f t="shared" si="21"/>
        <v>160769727.75830001</v>
      </c>
      <c r="J230" s="11"/>
      <c r="K230" s="145"/>
      <c r="L230" s="140"/>
      <c r="M230" s="12">
        <v>6</v>
      </c>
      <c r="N230" s="5" t="s">
        <v>637</v>
      </c>
      <c r="O230" s="5">
        <v>111161893.4199</v>
      </c>
      <c r="P230" s="5">
        <v>-2734288.18</v>
      </c>
      <c r="Q230" s="5">
        <v>224019.3651</v>
      </c>
      <c r="R230" s="5">
        <v>34100478.379100002</v>
      </c>
      <c r="S230" s="6">
        <f t="shared" si="22"/>
        <v>142752102.98409998</v>
      </c>
    </row>
    <row r="231" spans="1:19" ht="25" customHeight="1" x14ac:dyDescent="0.25">
      <c r="A231" s="143"/>
      <c r="B231" s="140"/>
      <c r="C231" s="1">
        <v>3</v>
      </c>
      <c r="D231" s="5" t="s">
        <v>851</v>
      </c>
      <c r="E231" s="5">
        <v>128460185.59630001</v>
      </c>
      <c r="F231" s="5">
        <v>-3650881.1260000002</v>
      </c>
      <c r="G231" s="5">
        <v>258879.80439999999</v>
      </c>
      <c r="H231" s="5">
        <v>36824678.737899996</v>
      </c>
      <c r="I231" s="6">
        <f t="shared" si="21"/>
        <v>161892863.0126</v>
      </c>
      <c r="J231" s="11"/>
      <c r="K231" s="145"/>
      <c r="L231" s="140"/>
      <c r="M231" s="12">
        <v>7</v>
      </c>
      <c r="N231" s="5" t="s">
        <v>638</v>
      </c>
      <c r="O231" s="5">
        <v>93170182.731700003</v>
      </c>
      <c r="P231" s="5">
        <v>-2734288.18</v>
      </c>
      <c r="Q231" s="5">
        <v>187761.51199999999</v>
      </c>
      <c r="R231" s="5">
        <v>29828806.213</v>
      </c>
      <c r="S231" s="6">
        <f t="shared" si="22"/>
        <v>120452462.27669999</v>
      </c>
    </row>
    <row r="232" spans="1:19" ht="25" customHeight="1" x14ac:dyDescent="0.25">
      <c r="A232" s="143"/>
      <c r="B232" s="140"/>
      <c r="C232" s="1">
        <v>4</v>
      </c>
      <c r="D232" s="5" t="s">
        <v>36</v>
      </c>
      <c r="E232" s="5">
        <v>123871514.1699</v>
      </c>
      <c r="F232" s="5">
        <v>-3604994.4117000001</v>
      </c>
      <c r="G232" s="5">
        <v>249632.46950000001</v>
      </c>
      <c r="H232" s="5">
        <v>34498711.047600001</v>
      </c>
      <c r="I232" s="6">
        <f t="shared" si="21"/>
        <v>155014863.27530003</v>
      </c>
      <c r="J232" s="11"/>
      <c r="K232" s="145"/>
      <c r="L232" s="140"/>
      <c r="M232" s="12">
        <v>8</v>
      </c>
      <c r="N232" s="5" t="s">
        <v>639</v>
      </c>
      <c r="O232" s="5">
        <v>96762017.942200005</v>
      </c>
      <c r="P232" s="5">
        <v>-2734288.18</v>
      </c>
      <c r="Q232" s="5">
        <v>194999.96950000001</v>
      </c>
      <c r="R232" s="5">
        <v>29229062.733199999</v>
      </c>
      <c r="S232" s="6">
        <f t="shared" si="22"/>
        <v>123451792.4649</v>
      </c>
    </row>
    <row r="233" spans="1:19" ht="25" customHeight="1" x14ac:dyDescent="0.25">
      <c r="A233" s="143"/>
      <c r="B233" s="140"/>
      <c r="C233" s="1">
        <v>5</v>
      </c>
      <c r="D233" s="5" t="s">
        <v>275</v>
      </c>
      <c r="E233" s="5">
        <v>123469544.28749999</v>
      </c>
      <c r="F233" s="5">
        <v>-3600974.7129000002</v>
      </c>
      <c r="G233" s="5">
        <v>248822.39840000001</v>
      </c>
      <c r="H233" s="5">
        <v>35943603.561499998</v>
      </c>
      <c r="I233" s="6">
        <f t="shared" si="21"/>
        <v>156060995.5345</v>
      </c>
      <c r="J233" s="11"/>
      <c r="K233" s="145"/>
      <c r="L233" s="140"/>
      <c r="M233" s="12">
        <v>9</v>
      </c>
      <c r="N233" s="5" t="s">
        <v>640</v>
      </c>
      <c r="O233" s="5">
        <v>95170245.843700007</v>
      </c>
      <c r="P233" s="5">
        <v>-2734288.18</v>
      </c>
      <c r="Q233" s="5">
        <v>191792.14569999999</v>
      </c>
      <c r="R233" s="5">
        <v>29105975.3079</v>
      </c>
      <c r="S233" s="6">
        <f t="shared" si="22"/>
        <v>121733725.11729999</v>
      </c>
    </row>
    <row r="234" spans="1:19" ht="25" customHeight="1" x14ac:dyDescent="0.25">
      <c r="A234" s="143"/>
      <c r="B234" s="140"/>
      <c r="C234" s="1">
        <v>6</v>
      </c>
      <c r="D234" s="5" t="s">
        <v>276</v>
      </c>
      <c r="E234" s="5">
        <v>128333253.5899</v>
      </c>
      <c r="F234" s="5">
        <v>-3649611.8059</v>
      </c>
      <c r="G234" s="5">
        <v>258624.0042</v>
      </c>
      <c r="H234" s="5">
        <v>34988599.000399999</v>
      </c>
      <c r="I234" s="6">
        <f t="shared" si="21"/>
        <v>159930864.7886</v>
      </c>
      <c r="J234" s="11"/>
      <c r="K234" s="145"/>
      <c r="L234" s="140"/>
      <c r="M234" s="12">
        <v>10</v>
      </c>
      <c r="N234" s="5" t="s">
        <v>641</v>
      </c>
      <c r="O234" s="5">
        <v>108037035.3678</v>
      </c>
      <c r="P234" s="5">
        <v>-2734288.18</v>
      </c>
      <c r="Q234" s="5">
        <v>217721.98490000001</v>
      </c>
      <c r="R234" s="5">
        <v>33583741.981700003</v>
      </c>
      <c r="S234" s="6">
        <f t="shared" si="22"/>
        <v>139104211.15439999</v>
      </c>
    </row>
    <row r="235" spans="1:19" ht="25" customHeight="1" x14ac:dyDescent="0.25">
      <c r="A235" s="143"/>
      <c r="B235" s="140"/>
      <c r="C235" s="1">
        <v>7</v>
      </c>
      <c r="D235" s="5" t="s">
        <v>277</v>
      </c>
      <c r="E235" s="5">
        <v>149947630.4192</v>
      </c>
      <c r="F235" s="5">
        <v>-3865755.5742000001</v>
      </c>
      <c r="G235" s="5">
        <v>302182.44699999999</v>
      </c>
      <c r="H235" s="5">
        <v>41250594.833800003</v>
      </c>
      <c r="I235" s="6">
        <f t="shared" si="21"/>
        <v>187634652.12580001</v>
      </c>
      <c r="J235" s="11"/>
      <c r="K235" s="145"/>
      <c r="L235" s="140"/>
      <c r="M235" s="12">
        <v>11</v>
      </c>
      <c r="N235" s="5" t="s">
        <v>642</v>
      </c>
      <c r="O235" s="5">
        <v>114392920.7797</v>
      </c>
      <c r="P235" s="5">
        <v>-2734288.18</v>
      </c>
      <c r="Q235" s="5">
        <v>230530.7035</v>
      </c>
      <c r="R235" s="5">
        <v>36246507.6395</v>
      </c>
      <c r="S235" s="6">
        <f t="shared" si="22"/>
        <v>148135670.9427</v>
      </c>
    </row>
    <row r="236" spans="1:19" ht="25" customHeight="1" x14ac:dyDescent="0.25">
      <c r="A236" s="143"/>
      <c r="B236" s="140"/>
      <c r="C236" s="1">
        <v>8</v>
      </c>
      <c r="D236" s="5" t="s">
        <v>278</v>
      </c>
      <c r="E236" s="5">
        <v>132819616.02410001</v>
      </c>
      <c r="F236" s="5">
        <v>-3694475.4301999998</v>
      </c>
      <c r="G236" s="5">
        <v>267665.16070000001</v>
      </c>
      <c r="H236" s="5">
        <v>36361254.581600003</v>
      </c>
      <c r="I236" s="6">
        <f t="shared" si="21"/>
        <v>165754060.3362</v>
      </c>
      <c r="J236" s="11"/>
      <c r="K236" s="145"/>
      <c r="L236" s="140"/>
      <c r="M236" s="12">
        <v>12</v>
      </c>
      <c r="N236" s="5" t="s">
        <v>643</v>
      </c>
      <c r="O236" s="5">
        <v>132211854.9023</v>
      </c>
      <c r="P236" s="5">
        <v>-2734288.18</v>
      </c>
      <c r="Q236" s="5">
        <v>266440.36810000002</v>
      </c>
      <c r="R236" s="5">
        <v>37849182.846799999</v>
      </c>
      <c r="S236" s="6">
        <f t="shared" si="22"/>
        <v>167593189.93720001</v>
      </c>
    </row>
    <row r="237" spans="1:19" ht="25" customHeight="1" x14ac:dyDescent="0.25">
      <c r="A237" s="143"/>
      <c r="B237" s="140"/>
      <c r="C237" s="1">
        <v>9</v>
      </c>
      <c r="D237" s="5" t="s">
        <v>279</v>
      </c>
      <c r="E237" s="5">
        <v>120169931.25830001</v>
      </c>
      <c r="F237" s="5">
        <v>-3567978.5825999998</v>
      </c>
      <c r="G237" s="5">
        <v>242172.8425</v>
      </c>
      <c r="H237" s="5">
        <v>34043441.433200002</v>
      </c>
      <c r="I237" s="6">
        <f t="shared" si="21"/>
        <v>150887566.95140001</v>
      </c>
      <c r="J237" s="11"/>
      <c r="K237" s="145"/>
      <c r="L237" s="140"/>
      <c r="M237" s="12">
        <v>13</v>
      </c>
      <c r="N237" s="5" t="s">
        <v>644</v>
      </c>
      <c r="O237" s="5">
        <v>123240519.1885</v>
      </c>
      <c r="P237" s="5">
        <v>-2734288.18</v>
      </c>
      <c r="Q237" s="5">
        <v>248360.8548</v>
      </c>
      <c r="R237" s="5">
        <v>35203341.709899999</v>
      </c>
      <c r="S237" s="6">
        <f t="shared" si="22"/>
        <v>155957933.57319999</v>
      </c>
    </row>
    <row r="238" spans="1:19" ht="25" customHeight="1" x14ac:dyDescent="0.25">
      <c r="A238" s="143"/>
      <c r="B238" s="140"/>
      <c r="C238" s="1">
        <v>10</v>
      </c>
      <c r="D238" s="5" t="s">
        <v>280</v>
      </c>
      <c r="E238" s="5">
        <v>166915514.67449999</v>
      </c>
      <c r="F238" s="5">
        <v>-4035434.4166999999</v>
      </c>
      <c r="G238" s="5">
        <v>336377.0307</v>
      </c>
      <c r="H238" s="5">
        <v>42748261.081299998</v>
      </c>
      <c r="I238" s="6">
        <f t="shared" si="21"/>
        <v>205964718.36979997</v>
      </c>
      <c r="J238" s="11"/>
      <c r="K238" s="145"/>
      <c r="L238" s="140"/>
      <c r="M238" s="12">
        <v>14</v>
      </c>
      <c r="N238" s="5" t="s">
        <v>645</v>
      </c>
      <c r="O238" s="5">
        <v>107427563.4242</v>
      </c>
      <c r="P238" s="5">
        <v>-2734288.18</v>
      </c>
      <c r="Q238" s="5">
        <v>216493.7445</v>
      </c>
      <c r="R238" s="5">
        <v>33791221.222999997</v>
      </c>
      <c r="S238" s="6">
        <f t="shared" si="22"/>
        <v>138700990.21169999</v>
      </c>
    </row>
    <row r="239" spans="1:19" ht="25" customHeight="1" x14ac:dyDescent="0.25">
      <c r="A239" s="143"/>
      <c r="B239" s="140"/>
      <c r="C239" s="1">
        <v>11</v>
      </c>
      <c r="D239" s="5" t="s">
        <v>281</v>
      </c>
      <c r="E239" s="5">
        <v>129490563.8066</v>
      </c>
      <c r="F239" s="5">
        <v>-3661184.9081000001</v>
      </c>
      <c r="G239" s="5">
        <v>260956.27739999999</v>
      </c>
      <c r="H239" s="5">
        <v>36174930.991499998</v>
      </c>
      <c r="I239" s="6">
        <f t="shared" si="21"/>
        <v>162265266.1674</v>
      </c>
      <c r="J239" s="11"/>
      <c r="K239" s="145"/>
      <c r="L239" s="140"/>
      <c r="M239" s="12">
        <v>15</v>
      </c>
      <c r="N239" s="5" t="s">
        <v>646</v>
      </c>
      <c r="O239" s="5">
        <v>84418862.783199996</v>
      </c>
      <c r="P239" s="5">
        <v>-2734288.18</v>
      </c>
      <c r="Q239" s="5">
        <v>170125.38620000001</v>
      </c>
      <c r="R239" s="5">
        <v>26230576.1228</v>
      </c>
      <c r="S239" s="6">
        <f t="shared" si="22"/>
        <v>108085276.11219999</v>
      </c>
    </row>
    <row r="240" spans="1:19" ht="25" customHeight="1" x14ac:dyDescent="0.25">
      <c r="A240" s="143"/>
      <c r="B240" s="140"/>
      <c r="C240" s="1">
        <v>12</v>
      </c>
      <c r="D240" s="5" t="s">
        <v>282</v>
      </c>
      <c r="E240" s="5">
        <v>142882890.31110001</v>
      </c>
      <c r="F240" s="5">
        <v>-3795108.1730999998</v>
      </c>
      <c r="G240" s="5">
        <v>287945.20669999998</v>
      </c>
      <c r="H240" s="5">
        <v>39845321.084899999</v>
      </c>
      <c r="I240" s="6">
        <f t="shared" si="21"/>
        <v>179221048.4296</v>
      </c>
      <c r="J240" s="11"/>
      <c r="K240" s="145"/>
      <c r="L240" s="140"/>
      <c r="M240" s="12">
        <v>16</v>
      </c>
      <c r="N240" s="5" t="s">
        <v>541</v>
      </c>
      <c r="O240" s="5">
        <v>108781694.2718</v>
      </c>
      <c r="P240" s="5">
        <v>-2734288.18</v>
      </c>
      <c r="Q240" s="5">
        <v>219222.6611</v>
      </c>
      <c r="R240" s="5">
        <v>30822506.3836</v>
      </c>
      <c r="S240" s="6">
        <f t="shared" si="22"/>
        <v>137089135.1365</v>
      </c>
    </row>
    <row r="241" spans="1:19" ht="25" customHeight="1" x14ac:dyDescent="0.25">
      <c r="A241" s="143"/>
      <c r="B241" s="141"/>
      <c r="C241" s="1">
        <v>13</v>
      </c>
      <c r="D241" s="5" t="s">
        <v>283</v>
      </c>
      <c r="E241" s="5">
        <v>156492217.6767</v>
      </c>
      <c r="F241" s="5">
        <v>-3931201.4468</v>
      </c>
      <c r="G241" s="5">
        <v>315371.44770000002</v>
      </c>
      <c r="H241" s="5">
        <v>42960279.171499997</v>
      </c>
      <c r="I241" s="6">
        <f t="shared" si="21"/>
        <v>195836666.84909999</v>
      </c>
      <c r="J241" s="11"/>
      <c r="K241" s="145"/>
      <c r="L241" s="140"/>
      <c r="M241" s="12">
        <v>17</v>
      </c>
      <c r="N241" s="5" t="s">
        <v>647</v>
      </c>
      <c r="O241" s="5">
        <v>95905936.687000006</v>
      </c>
      <c r="P241" s="5">
        <v>-2734288.18</v>
      </c>
      <c r="Q241" s="5">
        <v>193274.74900000001</v>
      </c>
      <c r="R241" s="5">
        <v>28153124.7766</v>
      </c>
      <c r="S241" s="6">
        <f t="shared" si="22"/>
        <v>121518048.0326</v>
      </c>
    </row>
    <row r="242" spans="1:19" ht="25" customHeight="1" x14ac:dyDescent="0.3">
      <c r="A242" s="1"/>
      <c r="B242" s="129" t="s">
        <v>824</v>
      </c>
      <c r="C242" s="130"/>
      <c r="D242" s="131"/>
      <c r="E242" s="14">
        <f>SUM(E229:E241)</f>
        <v>1765854506.3397002</v>
      </c>
      <c r="F242" s="14">
        <f t="shared" ref="F242:I242" si="27">SUM(F229:F241)</f>
        <v>-48420175.573500007</v>
      </c>
      <c r="G242" s="14">
        <f t="shared" si="27"/>
        <v>3558644.0036999998</v>
      </c>
      <c r="H242" s="14">
        <f t="shared" si="27"/>
        <v>488842071.78780007</v>
      </c>
      <c r="I242" s="14">
        <f t="shared" si="27"/>
        <v>2209835046.5576997</v>
      </c>
      <c r="J242" s="11"/>
      <c r="K242" s="145"/>
      <c r="L242" s="140"/>
      <c r="M242" s="12">
        <v>18</v>
      </c>
      <c r="N242" s="5" t="s">
        <v>867</v>
      </c>
      <c r="O242" s="5">
        <v>99982977.281499997</v>
      </c>
      <c r="P242" s="5">
        <v>-2734288.18</v>
      </c>
      <c r="Q242" s="5">
        <v>201491.0183</v>
      </c>
      <c r="R242" s="5">
        <v>31579340.190000001</v>
      </c>
      <c r="S242" s="6">
        <f t="shared" si="22"/>
        <v>129029520.30979998</v>
      </c>
    </row>
    <row r="243" spans="1:19" ht="25" customHeight="1" x14ac:dyDescent="0.25">
      <c r="A243" s="139" t="s">
        <v>37</v>
      </c>
      <c r="B243" s="139" t="s">
        <v>37</v>
      </c>
      <c r="C243" s="1">
        <v>1</v>
      </c>
      <c r="D243" s="5" t="s">
        <v>284</v>
      </c>
      <c r="E243" s="5">
        <v>162472180.61320001</v>
      </c>
      <c r="F243" s="5">
        <v>0</v>
      </c>
      <c r="G243" s="5">
        <v>327422.58730000001</v>
      </c>
      <c r="H243" s="5">
        <v>47560368.553300001</v>
      </c>
      <c r="I243" s="6">
        <f t="shared" si="21"/>
        <v>210359971.7538</v>
      </c>
      <c r="J243" s="11"/>
      <c r="K243" s="145"/>
      <c r="L243" s="140"/>
      <c r="M243" s="12">
        <v>19</v>
      </c>
      <c r="N243" s="5" t="s">
        <v>648</v>
      </c>
      <c r="O243" s="5">
        <v>105951400.1674</v>
      </c>
      <c r="P243" s="5">
        <v>-2734288.18</v>
      </c>
      <c r="Q243" s="5">
        <v>213518.90179999999</v>
      </c>
      <c r="R243" s="5">
        <v>31346166.448600002</v>
      </c>
      <c r="S243" s="6">
        <f t="shared" si="22"/>
        <v>134776797.3378</v>
      </c>
    </row>
    <row r="244" spans="1:19" ht="25" customHeight="1" x14ac:dyDescent="0.25">
      <c r="A244" s="140"/>
      <c r="B244" s="140"/>
      <c r="C244" s="1">
        <v>2</v>
      </c>
      <c r="D244" s="5" t="s">
        <v>285</v>
      </c>
      <c r="E244" s="5">
        <v>154313217.8901</v>
      </c>
      <c r="F244" s="5">
        <v>0</v>
      </c>
      <c r="G244" s="5">
        <v>310980.21130000002</v>
      </c>
      <c r="H244" s="5">
        <v>53544648.383299999</v>
      </c>
      <c r="I244" s="6">
        <f t="shared" si="21"/>
        <v>208168846.48469999</v>
      </c>
      <c r="J244" s="11"/>
      <c r="K244" s="145"/>
      <c r="L244" s="140"/>
      <c r="M244" s="12">
        <v>20</v>
      </c>
      <c r="N244" s="5" t="s">
        <v>545</v>
      </c>
      <c r="O244" s="5">
        <v>104854567.54880001</v>
      </c>
      <c r="P244" s="5">
        <v>-2734288.18</v>
      </c>
      <c r="Q244" s="5">
        <v>211308.50630000001</v>
      </c>
      <c r="R244" s="5">
        <v>32572578.782699998</v>
      </c>
      <c r="S244" s="6">
        <f t="shared" si="22"/>
        <v>134904166.65779999</v>
      </c>
    </row>
    <row r="245" spans="1:19" ht="25" customHeight="1" x14ac:dyDescent="0.25">
      <c r="A245" s="140"/>
      <c r="B245" s="140"/>
      <c r="C245" s="1">
        <v>3</v>
      </c>
      <c r="D245" s="5" t="s">
        <v>286</v>
      </c>
      <c r="E245" s="5">
        <v>102111882.67020001</v>
      </c>
      <c r="F245" s="5">
        <v>0</v>
      </c>
      <c r="G245" s="5">
        <v>205781.30170000001</v>
      </c>
      <c r="H245" s="5">
        <v>35497800.872100003</v>
      </c>
      <c r="I245" s="6">
        <f t="shared" si="21"/>
        <v>137815464.84400001</v>
      </c>
      <c r="J245" s="11"/>
      <c r="K245" s="145"/>
      <c r="L245" s="140"/>
      <c r="M245" s="12">
        <v>21</v>
      </c>
      <c r="N245" s="5" t="s">
        <v>649</v>
      </c>
      <c r="O245" s="5">
        <v>113448690.3251</v>
      </c>
      <c r="P245" s="5">
        <v>-2734288.18</v>
      </c>
      <c r="Q245" s="5">
        <v>228627.84</v>
      </c>
      <c r="R245" s="5">
        <v>34426736.985799998</v>
      </c>
      <c r="S245" s="6">
        <f t="shared" si="22"/>
        <v>145369766.9709</v>
      </c>
    </row>
    <row r="246" spans="1:19" ht="25" customHeight="1" x14ac:dyDescent="0.25">
      <c r="A246" s="140"/>
      <c r="B246" s="140"/>
      <c r="C246" s="1">
        <v>4</v>
      </c>
      <c r="D246" s="5" t="s">
        <v>287</v>
      </c>
      <c r="E246" s="5">
        <v>105127191.7744</v>
      </c>
      <c r="F246" s="5">
        <v>0</v>
      </c>
      <c r="G246" s="5">
        <v>211857.91310000001</v>
      </c>
      <c r="H246" s="5">
        <v>36577585.310699999</v>
      </c>
      <c r="I246" s="6">
        <f t="shared" si="21"/>
        <v>141916634.9982</v>
      </c>
      <c r="J246" s="11"/>
      <c r="K246" s="145"/>
      <c r="L246" s="140"/>
      <c r="M246" s="12">
        <v>22</v>
      </c>
      <c r="N246" s="5" t="s">
        <v>650</v>
      </c>
      <c r="O246" s="5">
        <v>102973502.49070001</v>
      </c>
      <c r="P246" s="5">
        <v>-2734288.18</v>
      </c>
      <c r="Q246" s="5">
        <v>207517.6838</v>
      </c>
      <c r="R246" s="5">
        <v>31317087.044399999</v>
      </c>
      <c r="S246" s="6">
        <f t="shared" si="22"/>
        <v>131763819.03889999</v>
      </c>
    </row>
    <row r="247" spans="1:19" ht="25" customHeight="1" x14ac:dyDescent="0.25">
      <c r="A247" s="140"/>
      <c r="B247" s="140"/>
      <c r="C247" s="1">
        <v>5</v>
      </c>
      <c r="D247" s="5" t="s">
        <v>288</v>
      </c>
      <c r="E247" s="5">
        <v>125873507.3052</v>
      </c>
      <c r="F247" s="5">
        <v>0</v>
      </c>
      <c r="G247" s="5">
        <v>253666.9926</v>
      </c>
      <c r="H247" s="5">
        <v>40299056.685500003</v>
      </c>
      <c r="I247" s="6">
        <f t="shared" si="21"/>
        <v>166426230.9833</v>
      </c>
      <c r="J247" s="11"/>
      <c r="K247" s="145"/>
      <c r="L247" s="140"/>
      <c r="M247" s="12">
        <v>23</v>
      </c>
      <c r="N247" s="5" t="s">
        <v>651</v>
      </c>
      <c r="O247" s="5">
        <v>126620371.6578</v>
      </c>
      <c r="P247" s="5">
        <v>-2734288.18</v>
      </c>
      <c r="Q247" s="5">
        <v>255172.1134</v>
      </c>
      <c r="R247" s="5">
        <v>38102281.365099996</v>
      </c>
      <c r="S247" s="6">
        <f t="shared" si="22"/>
        <v>162243536.95629999</v>
      </c>
    </row>
    <row r="248" spans="1:19" ht="25" customHeight="1" x14ac:dyDescent="0.25">
      <c r="A248" s="140"/>
      <c r="B248" s="140"/>
      <c r="C248" s="1">
        <v>6</v>
      </c>
      <c r="D248" s="5" t="s">
        <v>289</v>
      </c>
      <c r="E248" s="5">
        <v>106987930.6182</v>
      </c>
      <c r="F248" s="5">
        <v>0</v>
      </c>
      <c r="G248" s="5">
        <v>215607.77309999999</v>
      </c>
      <c r="H248" s="5">
        <v>37077320.2575</v>
      </c>
      <c r="I248" s="6">
        <f t="shared" si="21"/>
        <v>144280858.64880002</v>
      </c>
      <c r="J248" s="11"/>
      <c r="K248" s="145"/>
      <c r="L248" s="140"/>
      <c r="M248" s="12">
        <v>24</v>
      </c>
      <c r="N248" s="5" t="s">
        <v>868</v>
      </c>
      <c r="O248" s="5">
        <v>105001653.2665</v>
      </c>
      <c r="P248" s="5">
        <v>-2734288.18</v>
      </c>
      <c r="Q248" s="5">
        <v>211604.92129999999</v>
      </c>
      <c r="R248" s="5">
        <v>32342866.8752</v>
      </c>
      <c r="S248" s="6">
        <f t="shared" si="22"/>
        <v>134821836.88299999</v>
      </c>
    </row>
    <row r="249" spans="1:19" ht="25" customHeight="1" x14ac:dyDescent="0.25">
      <c r="A249" s="140"/>
      <c r="B249" s="140"/>
      <c r="C249" s="1">
        <v>7</v>
      </c>
      <c r="D249" s="5" t="s">
        <v>290</v>
      </c>
      <c r="E249" s="5">
        <v>107086336.2898</v>
      </c>
      <c r="F249" s="5">
        <v>0</v>
      </c>
      <c r="G249" s="5">
        <v>215806.08549999999</v>
      </c>
      <c r="H249" s="5">
        <v>34671961.1778</v>
      </c>
      <c r="I249" s="6">
        <f t="shared" si="21"/>
        <v>141974103.55309999</v>
      </c>
      <c r="J249" s="11"/>
      <c r="K249" s="145"/>
      <c r="L249" s="140"/>
      <c r="M249" s="12">
        <v>25</v>
      </c>
      <c r="N249" s="5" t="s">
        <v>869</v>
      </c>
      <c r="O249" s="5">
        <v>138338371.57730001</v>
      </c>
      <c r="P249" s="5">
        <v>-2734288.18</v>
      </c>
      <c r="Q249" s="5">
        <v>278786.85060000001</v>
      </c>
      <c r="R249" s="5">
        <v>33696751.623999998</v>
      </c>
      <c r="S249" s="6">
        <f t="shared" si="22"/>
        <v>169579621.87190002</v>
      </c>
    </row>
    <row r="250" spans="1:19" ht="25" customHeight="1" x14ac:dyDescent="0.25">
      <c r="A250" s="140"/>
      <c r="B250" s="140"/>
      <c r="C250" s="1">
        <v>8</v>
      </c>
      <c r="D250" s="5" t="s">
        <v>291</v>
      </c>
      <c r="E250" s="5">
        <v>124229077.6627</v>
      </c>
      <c r="F250" s="5">
        <v>0</v>
      </c>
      <c r="G250" s="5">
        <v>250353.05040000001</v>
      </c>
      <c r="H250" s="5">
        <v>38627760.238600001</v>
      </c>
      <c r="I250" s="6">
        <f t="shared" si="21"/>
        <v>163107190.9517</v>
      </c>
      <c r="J250" s="11"/>
      <c r="K250" s="145"/>
      <c r="L250" s="140"/>
      <c r="M250" s="12">
        <v>26</v>
      </c>
      <c r="N250" s="5" t="s">
        <v>652</v>
      </c>
      <c r="O250" s="5">
        <v>94689389.7711</v>
      </c>
      <c r="P250" s="5">
        <v>-2734288.18</v>
      </c>
      <c r="Q250" s="5">
        <v>190823.09890000001</v>
      </c>
      <c r="R250" s="5">
        <v>29271989.472800002</v>
      </c>
      <c r="S250" s="6">
        <f t="shared" si="22"/>
        <v>121417914.1628</v>
      </c>
    </row>
    <row r="251" spans="1:19" ht="25" customHeight="1" x14ac:dyDescent="0.25">
      <c r="A251" s="140"/>
      <c r="B251" s="140"/>
      <c r="C251" s="1">
        <v>9</v>
      </c>
      <c r="D251" s="5" t="s">
        <v>292</v>
      </c>
      <c r="E251" s="5">
        <v>136729348.00369999</v>
      </c>
      <c r="F251" s="5">
        <v>0</v>
      </c>
      <c r="G251" s="5">
        <v>275544.26069999998</v>
      </c>
      <c r="H251" s="5">
        <v>42598329.7905</v>
      </c>
      <c r="I251" s="6">
        <f t="shared" si="21"/>
        <v>179603222.05489999</v>
      </c>
      <c r="J251" s="11"/>
      <c r="K251" s="145"/>
      <c r="L251" s="140"/>
      <c r="M251" s="12">
        <v>27</v>
      </c>
      <c r="N251" s="5" t="s">
        <v>653</v>
      </c>
      <c r="O251" s="5">
        <v>114531331.7985</v>
      </c>
      <c r="P251" s="5">
        <v>-2734288.18</v>
      </c>
      <c r="Q251" s="5">
        <v>230809.6367</v>
      </c>
      <c r="R251" s="5">
        <v>33516043.897700001</v>
      </c>
      <c r="S251" s="6">
        <f t="shared" si="22"/>
        <v>145543897.15290001</v>
      </c>
    </row>
    <row r="252" spans="1:19" ht="25" customHeight="1" x14ac:dyDescent="0.25">
      <c r="A252" s="140"/>
      <c r="B252" s="140"/>
      <c r="C252" s="1">
        <v>10</v>
      </c>
      <c r="D252" s="5" t="s">
        <v>293</v>
      </c>
      <c r="E252" s="5">
        <v>99490664.940799996</v>
      </c>
      <c r="F252" s="5">
        <v>0</v>
      </c>
      <c r="G252" s="5">
        <v>200498.8842</v>
      </c>
      <c r="H252" s="5">
        <v>32753643.654199999</v>
      </c>
      <c r="I252" s="6">
        <f t="shared" si="21"/>
        <v>132444807.47920001</v>
      </c>
      <c r="J252" s="11"/>
      <c r="K252" s="145"/>
      <c r="L252" s="140"/>
      <c r="M252" s="12">
        <v>28</v>
      </c>
      <c r="N252" s="5" t="s">
        <v>654</v>
      </c>
      <c r="O252" s="5">
        <v>114898559.8951</v>
      </c>
      <c r="P252" s="5">
        <v>-2734288.18</v>
      </c>
      <c r="Q252" s="5">
        <v>231549.6943</v>
      </c>
      <c r="R252" s="5">
        <v>34812769.923500001</v>
      </c>
      <c r="S252" s="6">
        <f t="shared" si="22"/>
        <v>147208591.33289999</v>
      </c>
    </row>
    <row r="253" spans="1:19" ht="25" customHeight="1" x14ac:dyDescent="0.25">
      <c r="A253" s="140"/>
      <c r="B253" s="140"/>
      <c r="C253" s="1">
        <v>11</v>
      </c>
      <c r="D253" s="5" t="s">
        <v>294</v>
      </c>
      <c r="E253" s="5">
        <v>170714885.51440001</v>
      </c>
      <c r="F253" s="5">
        <v>0</v>
      </c>
      <c r="G253" s="5">
        <v>344033.72499999998</v>
      </c>
      <c r="H253" s="5">
        <v>55945391.684500001</v>
      </c>
      <c r="I253" s="6">
        <f t="shared" si="21"/>
        <v>227004310.92390001</v>
      </c>
      <c r="J253" s="11"/>
      <c r="K253" s="145"/>
      <c r="L253" s="140"/>
      <c r="M253" s="12">
        <v>29</v>
      </c>
      <c r="N253" s="5" t="s">
        <v>655</v>
      </c>
      <c r="O253" s="5">
        <v>101251551.55679999</v>
      </c>
      <c r="P253" s="5">
        <v>-2734288.18</v>
      </c>
      <c r="Q253" s="5">
        <v>204047.51670000001</v>
      </c>
      <c r="R253" s="5">
        <v>31309394.0803</v>
      </c>
      <c r="S253" s="6">
        <f t="shared" si="22"/>
        <v>130030704.97379999</v>
      </c>
    </row>
    <row r="254" spans="1:19" ht="25" customHeight="1" x14ac:dyDescent="0.25">
      <c r="A254" s="140"/>
      <c r="B254" s="140"/>
      <c r="C254" s="1">
        <v>12</v>
      </c>
      <c r="D254" s="5" t="s">
        <v>295</v>
      </c>
      <c r="E254" s="5">
        <v>175692776.7949</v>
      </c>
      <c r="F254" s="5">
        <v>0</v>
      </c>
      <c r="G254" s="5">
        <v>354065.43650000001</v>
      </c>
      <c r="H254" s="5">
        <v>56219645.854000002</v>
      </c>
      <c r="I254" s="6">
        <f t="shared" si="21"/>
        <v>232266488.08540002</v>
      </c>
      <c r="J254" s="11"/>
      <c r="K254" s="146"/>
      <c r="L254" s="141"/>
      <c r="M254" s="12">
        <v>30</v>
      </c>
      <c r="N254" s="5" t="s">
        <v>656</v>
      </c>
      <c r="O254" s="5">
        <v>112649932.05069999</v>
      </c>
      <c r="P254" s="5">
        <v>-2734288.18</v>
      </c>
      <c r="Q254" s="5">
        <v>227018.1398</v>
      </c>
      <c r="R254" s="5">
        <v>35434130.632399999</v>
      </c>
      <c r="S254" s="6">
        <f t="shared" si="22"/>
        <v>145576792.64289999</v>
      </c>
    </row>
    <row r="255" spans="1:19" ht="25" customHeight="1" x14ac:dyDescent="0.3">
      <c r="A255" s="140"/>
      <c r="B255" s="140"/>
      <c r="C255" s="1">
        <v>13</v>
      </c>
      <c r="D255" s="5" t="s">
        <v>296</v>
      </c>
      <c r="E255" s="5">
        <v>137709275.65549999</v>
      </c>
      <c r="F255" s="5">
        <v>0</v>
      </c>
      <c r="G255" s="5">
        <v>277519.06300000002</v>
      </c>
      <c r="H255" s="5">
        <v>41452693.579300001</v>
      </c>
      <c r="I255" s="6">
        <f t="shared" si="21"/>
        <v>179439488.2978</v>
      </c>
      <c r="J255" s="11"/>
      <c r="K255" s="18"/>
      <c r="L255" s="129" t="s">
        <v>842</v>
      </c>
      <c r="M255" s="130"/>
      <c r="N255" s="131"/>
      <c r="O255" s="14">
        <f>SUM(O225:O254)</f>
        <v>3210325755.9679008</v>
      </c>
      <c r="P255" s="14">
        <f t="shared" ref="P255:S255" si="28">SUM(P225:P254)</f>
        <v>-82028645.400000036</v>
      </c>
      <c r="Q255" s="14">
        <f t="shared" si="28"/>
        <v>6469619.3598999977</v>
      </c>
      <c r="R255" s="14">
        <f t="shared" si="28"/>
        <v>964762842.69220006</v>
      </c>
      <c r="S255" s="14">
        <f t="shared" si="28"/>
        <v>4099529572.6199999</v>
      </c>
    </row>
    <row r="256" spans="1:19" ht="25" customHeight="1" x14ac:dyDescent="0.25">
      <c r="A256" s="140"/>
      <c r="B256" s="140"/>
      <c r="C256" s="1">
        <v>14</v>
      </c>
      <c r="D256" s="5" t="s">
        <v>297</v>
      </c>
      <c r="E256" s="5">
        <v>131329922.5845</v>
      </c>
      <c r="F256" s="5">
        <v>0</v>
      </c>
      <c r="G256" s="5">
        <v>264663.05109999998</v>
      </c>
      <c r="H256" s="5">
        <v>39231888.707999997</v>
      </c>
      <c r="I256" s="6">
        <f t="shared" si="21"/>
        <v>170826474.3436</v>
      </c>
      <c r="J256" s="11"/>
      <c r="K256" s="144">
        <v>30</v>
      </c>
      <c r="L256" s="139" t="s">
        <v>55</v>
      </c>
      <c r="M256" s="12">
        <v>1</v>
      </c>
      <c r="N256" s="5" t="s">
        <v>657</v>
      </c>
      <c r="O256" s="5">
        <v>110868948.3563</v>
      </c>
      <c r="P256" s="5">
        <v>-2536017.62</v>
      </c>
      <c r="Q256" s="5">
        <v>223429.0067</v>
      </c>
      <c r="R256" s="5">
        <v>42442418.683200002</v>
      </c>
      <c r="S256" s="6">
        <f t="shared" si="22"/>
        <v>150998778.42619997</v>
      </c>
    </row>
    <row r="257" spans="1:19" ht="25" customHeight="1" x14ac:dyDescent="0.25">
      <c r="A257" s="140"/>
      <c r="B257" s="140"/>
      <c r="C257" s="1">
        <v>15</v>
      </c>
      <c r="D257" s="5" t="s">
        <v>298</v>
      </c>
      <c r="E257" s="5">
        <v>143335804.65239999</v>
      </c>
      <c r="F257" s="5">
        <v>0</v>
      </c>
      <c r="G257" s="5">
        <v>288857.94380000001</v>
      </c>
      <c r="H257" s="5">
        <v>37809228.860299997</v>
      </c>
      <c r="I257" s="6">
        <f t="shared" si="21"/>
        <v>181433891.45649999</v>
      </c>
      <c r="J257" s="11"/>
      <c r="K257" s="145"/>
      <c r="L257" s="140"/>
      <c r="M257" s="12">
        <v>2</v>
      </c>
      <c r="N257" s="5" t="s">
        <v>658</v>
      </c>
      <c r="O257" s="5">
        <v>128751923.41680001</v>
      </c>
      <c r="P257" s="5">
        <v>-2536017.62</v>
      </c>
      <c r="Q257" s="5">
        <v>259467.73</v>
      </c>
      <c r="R257" s="5">
        <v>48380309.939800002</v>
      </c>
      <c r="S257" s="6">
        <f t="shared" si="22"/>
        <v>174855683.4666</v>
      </c>
    </row>
    <row r="258" spans="1:19" ht="25" customHeight="1" x14ac:dyDescent="0.25">
      <c r="A258" s="140"/>
      <c r="B258" s="140"/>
      <c r="C258" s="1">
        <v>16</v>
      </c>
      <c r="D258" s="5" t="s">
        <v>299</v>
      </c>
      <c r="E258" s="5">
        <v>125735276.36579999</v>
      </c>
      <c r="F258" s="5">
        <v>0</v>
      </c>
      <c r="G258" s="5">
        <v>253388.4222</v>
      </c>
      <c r="H258" s="5">
        <v>39273122.995499998</v>
      </c>
      <c r="I258" s="6">
        <f t="shared" si="21"/>
        <v>165261787.78349999</v>
      </c>
      <c r="J258" s="11"/>
      <c r="K258" s="145"/>
      <c r="L258" s="140"/>
      <c r="M258" s="12">
        <v>3</v>
      </c>
      <c r="N258" s="5" t="s">
        <v>659</v>
      </c>
      <c r="O258" s="5">
        <v>128250984.35510001</v>
      </c>
      <c r="P258" s="5">
        <v>-2536017.62</v>
      </c>
      <c r="Q258" s="5">
        <v>258458.21090000001</v>
      </c>
      <c r="R258" s="5">
        <v>45175651.891999997</v>
      </c>
      <c r="S258" s="6">
        <f t="shared" si="22"/>
        <v>171149076.838</v>
      </c>
    </row>
    <row r="259" spans="1:19" ht="25" customHeight="1" x14ac:dyDescent="0.25">
      <c r="A259" s="140"/>
      <c r="B259" s="140"/>
      <c r="C259" s="1">
        <v>17</v>
      </c>
      <c r="D259" s="5" t="s">
        <v>300</v>
      </c>
      <c r="E259" s="5">
        <v>103119999.8531</v>
      </c>
      <c r="F259" s="5">
        <v>0</v>
      </c>
      <c r="G259" s="5">
        <v>207812.91310000001</v>
      </c>
      <c r="H259" s="5">
        <v>34888364.2575</v>
      </c>
      <c r="I259" s="6">
        <f t="shared" si="21"/>
        <v>138216177.0237</v>
      </c>
      <c r="J259" s="11"/>
      <c r="K259" s="145"/>
      <c r="L259" s="140"/>
      <c r="M259" s="12">
        <v>4</v>
      </c>
      <c r="N259" s="5" t="s">
        <v>870</v>
      </c>
      <c r="O259" s="5">
        <v>137405840.30599999</v>
      </c>
      <c r="P259" s="5">
        <v>-2536017.62</v>
      </c>
      <c r="Q259" s="5">
        <v>276907.56400000001</v>
      </c>
      <c r="R259" s="5">
        <v>40643726.751100004</v>
      </c>
      <c r="S259" s="6">
        <f t="shared" si="22"/>
        <v>175790457.0011</v>
      </c>
    </row>
    <row r="260" spans="1:19" ht="25" customHeight="1" x14ac:dyDescent="0.25">
      <c r="A260" s="141"/>
      <c r="B260" s="141"/>
      <c r="C260" s="1">
        <v>18</v>
      </c>
      <c r="D260" s="5" t="s">
        <v>301</v>
      </c>
      <c r="E260" s="5">
        <v>128322436.43189999</v>
      </c>
      <c r="F260" s="5">
        <v>0</v>
      </c>
      <c r="G260" s="5">
        <v>258602.20490000001</v>
      </c>
      <c r="H260" s="5">
        <v>36690441.093800001</v>
      </c>
      <c r="I260" s="6">
        <f t="shared" si="21"/>
        <v>165271479.7306</v>
      </c>
      <c r="J260" s="11"/>
      <c r="K260" s="145"/>
      <c r="L260" s="140"/>
      <c r="M260" s="12">
        <v>5</v>
      </c>
      <c r="N260" s="5" t="s">
        <v>660</v>
      </c>
      <c r="O260" s="5">
        <v>139412008.9368</v>
      </c>
      <c r="P260" s="5">
        <v>-2536017.62</v>
      </c>
      <c r="Q260" s="5">
        <v>280950.50180000003</v>
      </c>
      <c r="R260" s="5">
        <v>53781847.740599997</v>
      </c>
      <c r="S260" s="6">
        <f t="shared" si="22"/>
        <v>190938789.55919999</v>
      </c>
    </row>
    <row r="261" spans="1:19" ht="25" customHeight="1" x14ac:dyDescent="0.3">
      <c r="A261" s="1"/>
      <c r="B261" s="129" t="s">
        <v>825</v>
      </c>
      <c r="C261" s="130"/>
      <c r="D261" s="131"/>
      <c r="E261" s="14">
        <f>SUM(E243:E260)</f>
        <v>2340381715.6208</v>
      </c>
      <c r="F261" s="14">
        <f t="shared" ref="F261:I261" si="29">SUM(F243:F260)</f>
        <v>0</v>
      </c>
      <c r="G261" s="14">
        <f t="shared" si="29"/>
        <v>4716461.8195000011</v>
      </c>
      <c r="H261" s="14">
        <f t="shared" si="29"/>
        <v>740719251.95639992</v>
      </c>
      <c r="I261" s="14">
        <f t="shared" si="29"/>
        <v>3085817429.3967004</v>
      </c>
      <c r="J261" s="11"/>
      <c r="K261" s="145"/>
      <c r="L261" s="140"/>
      <c r="M261" s="12">
        <v>6</v>
      </c>
      <c r="N261" s="5" t="s">
        <v>661</v>
      </c>
      <c r="O261" s="5">
        <v>143287167.6724</v>
      </c>
      <c r="P261" s="5">
        <v>-2536017.62</v>
      </c>
      <c r="Q261" s="5">
        <v>288759.92800000001</v>
      </c>
      <c r="R261" s="5">
        <v>55722167.141500004</v>
      </c>
      <c r="S261" s="6">
        <f t="shared" si="22"/>
        <v>196762077.12189999</v>
      </c>
    </row>
    <row r="262" spans="1:19" ht="25" customHeight="1" x14ac:dyDescent="0.25">
      <c r="A262" s="143">
        <v>13</v>
      </c>
      <c r="B262" s="139" t="s">
        <v>38</v>
      </c>
      <c r="C262" s="1">
        <v>1</v>
      </c>
      <c r="D262" s="5" t="s">
        <v>302</v>
      </c>
      <c r="E262" s="5">
        <v>150781593.27309999</v>
      </c>
      <c r="F262" s="5">
        <v>0</v>
      </c>
      <c r="G262" s="5">
        <v>303863.09340000001</v>
      </c>
      <c r="H262" s="5">
        <v>48218610.821400002</v>
      </c>
      <c r="I262" s="6">
        <f t="shared" si="21"/>
        <v>199304067.18790001</v>
      </c>
      <c r="J262" s="11"/>
      <c r="K262" s="145"/>
      <c r="L262" s="140"/>
      <c r="M262" s="12">
        <v>7</v>
      </c>
      <c r="N262" s="5" t="s">
        <v>662</v>
      </c>
      <c r="O262" s="5">
        <v>155343398.9258</v>
      </c>
      <c r="P262" s="5">
        <v>-2536017.62</v>
      </c>
      <c r="Q262" s="5">
        <v>313056.28700000001</v>
      </c>
      <c r="R262" s="5">
        <v>57538014.383500002</v>
      </c>
      <c r="S262" s="6">
        <f t="shared" si="22"/>
        <v>210658451.9763</v>
      </c>
    </row>
    <row r="263" spans="1:19" ht="25" customHeight="1" x14ac:dyDescent="0.25">
      <c r="A263" s="143"/>
      <c r="B263" s="140"/>
      <c r="C263" s="1">
        <v>2</v>
      </c>
      <c r="D263" s="5" t="s">
        <v>303</v>
      </c>
      <c r="E263" s="5">
        <v>114734603.638</v>
      </c>
      <c r="F263" s="5">
        <v>0</v>
      </c>
      <c r="G263" s="5">
        <v>231219.28099999999</v>
      </c>
      <c r="H263" s="5">
        <v>35876942.403300002</v>
      </c>
      <c r="I263" s="6">
        <f t="shared" si="21"/>
        <v>150842765.32230002</v>
      </c>
      <c r="J263" s="11"/>
      <c r="K263" s="145"/>
      <c r="L263" s="140"/>
      <c r="M263" s="12">
        <v>8</v>
      </c>
      <c r="N263" s="5" t="s">
        <v>663</v>
      </c>
      <c r="O263" s="5">
        <v>114327040.70469999</v>
      </c>
      <c r="P263" s="5">
        <v>-2536017.62</v>
      </c>
      <c r="Q263" s="5">
        <v>230397.93840000001</v>
      </c>
      <c r="R263" s="5">
        <v>43878002.710600004</v>
      </c>
      <c r="S263" s="6">
        <f t="shared" si="22"/>
        <v>155899423.73369998</v>
      </c>
    </row>
    <row r="264" spans="1:19" ht="25" customHeight="1" x14ac:dyDescent="0.25">
      <c r="A264" s="143"/>
      <c r="B264" s="140"/>
      <c r="C264" s="1">
        <v>3</v>
      </c>
      <c r="D264" s="5" t="s">
        <v>304</v>
      </c>
      <c r="E264" s="5">
        <v>109397831.3338</v>
      </c>
      <c r="F264" s="5">
        <v>0</v>
      </c>
      <c r="G264" s="5">
        <v>220464.3333</v>
      </c>
      <c r="H264" s="5">
        <v>31164848.043499999</v>
      </c>
      <c r="I264" s="6">
        <f t="shared" si="21"/>
        <v>140783143.71059999</v>
      </c>
      <c r="J264" s="11"/>
      <c r="K264" s="145"/>
      <c r="L264" s="140"/>
      <c r="M264" s="12">
        <v>9</v>
      </c>
      <c r="N264" s="5" t="s">
        <v>664</v>
      </c>
      <c r="O264" s="5">
        <v>135682069.68349999</v>
      </c>
      <c r="P264" s="5">
        <v>-2536017.62</v>
      </c>
      <c r="Q264" s="5">
        <v>273433.72960000002</v>
      </c>
      <c r="R264" s="5">
        <v>52587361.207500003</v>
      </c>
      <c r="S264" s="6">
        <f t="shared" si="22"/>
        <v>186006847.00059998</v>
      </c>
    </row>
    <row r="265" spans="1:19" ht="25" customHeight="1" x14ac:dyDescent="0.25">
      <c r="A265" s="143"/>
      <c r="B265" s="140"/>
      <c r="C265" s="1">
        <v>4</v>
      </c>
      <c r="D265" s="5" t="s">
        <v>305</v>
      </c>
      <c r="E265" s="5">
        <v>112959199.9155</v>
      </c>
      <c r="F265" s="5">
        <v>0</v>
      </c>
      <c r="G265" s="5">
        <v>227641.39290000001</v>
      </c>
      <c r="H265" s="5">
        <v>35089336.740500003</v>
      </c>
      <c r="I265" s="6">
        <f t="shared" ref="I265:I328" si="30">E265+F265+G265+H265</f>
        <v>148276178.04890001</v>
      </c>
      <c r="J265" s="11"/>
      <c r="K265" s="145"/>
      <c r="L265" s="140"/>
      <c r="M265" s="12">
        <v>10</v>
      </c>
      <c r="N265" s="5" t="s">
        <v>665</v>
      </c>
      <c r="O265" s="5">
        <v>142052892.07789999</v>
      </c>
      <c r="P265" s="5">
        <v>-2536017.62</v>
      </c>
      <c r="Q265" s="5">
        <v>286272.55009999999</v>
      </c>
      <c r="R265" s="5">
        <v>53859700.537100002</v>
      </c>
      <c r="S265" s="6">
        <f t="shared" ref="S265:S328" si="31">O265+P265+Q265+R265</f>
        <v>193662847.54509997</v>
      </c>
    </row>
    <row r="266" spans="1:19" ht="25" customHeight="1" x14ac:dyDescent="0.25">
      <c r="A266" s="143"/>
      <c r="B266" s="140"/>
      <c r="C266" s="1">
        <v>5</v>
      </c>
      <c r="D266" s="5" t="s">
        <v>306</v>
      </c>
      <c r="E266" s="5">
        <v>119645805.1735</v>
      </c>
      <c r="F266" s="5">
        <v>0</v>
      </c>
      <c r="G266" s="5">
        <v>241116.59570000001</v>
      </c>
      <c r="H266" s="5">
        <v>37191208.387100004</v>
      </c>
      <c r="I266" s="6">
        <f t="shared" si="30"/>
        <v>157078130.15630001</v>
      </c>
      <c r="J266" s="11"/>
      <c r="K266" s="145"/>
      <c r="L266" s="140"/>
      <c r="M266" s="12">
        <v>11</v>
      </c>
      <c r="N266" s="5" t="s">
        <v>850</v>
      </c>
      <c r="O266" s="5">
        <v>102737735.3389</v>
      </c>
      <c r="P266" s="5">
        <v>-2536017.62</v>
      </c>
      <c r="Q266" s="5">
        <v>207042.5533</v>
      </c>
      <c r="R266" s="5">
        <v>40042675.467299998</v>
      </c>
      <c r="S266" s="6">
        <f t="shared" si="31"/>
        <v>140451435.73949999</v>
      </c>
    </row>
    <row r="267" spans="1:19" ht="25" customHeight="1" x14ac:dyDescent="0.25">
      <c r="A267" s="143"/>
      <c r="B267" s="140"/>
      <c r="C267" s="1">
        <v>6</v>
      </c>
      <c r="D267" s="5" t="s">
        <v>307</v>
      </c>
      <c r="E267" s="5">
        <v>121967922.6068</v>
      </c>
      <c r="F267" s="5">
        <v>0</v>
      </c>
      <c r="G267" s="5">
        <v>245796.25039999999</v>
      </c>
      <c r="H267" s="5">
        <v>38315535.087700002</v>
      </c>
      <c r="I267" s="6">
        <f t="shared" si="30"/>
        <v>160529253.94490001</v>
      </c>
      <c r="J267" s="11"/>
      <c r="K267" s="145"/>
      <c r="L267" s="140"/>
      <c r="M267" s="12">
        <v>12</v>
      </c>
      <c r="N267" s="5" t="s">
        <v>666</v>
      </c>
      <c r="O267" s="5">
        <v>107143169.8893</v>
      </c>
      <c r="P267" s="5">
        <v>-2536017.62</v>
      </c>
      <c r="Q267" s="5">
        <v>215920.61960000001</v>
      </c>
      <c r="R267" s="5">
        <v>39897509.235100001</v>
      </c>
      <c r="S267" s="6">
        <f t="shared" si="31"/>
        <v>144720582.12400001</v>
      </c>
    </row>
    <row r="268" spans="1:19" ht="25" customHeight="1" x14ac:dyDescent="0.25">
      <c r="A268" s="143"/>
      <c r="B268" s="140"/>
      <c r="C268" s="1">
        <v>7</v>
      </c>
      <c r="D268" s="5" t="s">
        <v>308</v>
      </c>
      <c r="E268" s="5">
        <v>100502325.5931</v>
      </c>
      <c r="F268" s="5">
        <v>0</v>
      </c>
      <c r="G268" s="5">
        <v>202537.6366</v>
      </c>
      <c r="H268" s="5">
        <v>31698970.539799999</v>
      </c>
      <c r="I268" s="6">
        <f t="shared" si="30"/>
        <v>132403833.7695</v>
      </c>
      <c r="J268" s="11"/>
      <c r="K268" s="145"/>
      <c r="L268" s="140"/>
      <c r="M268" s="12">
        <v>13</v>
      </c>
      <c r="N268" s="5" t="s">
        <v>871</v>
      </c>
      <c r="O268" s="5">
        <v>105032790.5723</v>
      </c>
      <c r="P268" s="5">
        <v>-2536017.62</v>
      </c>
      <c r="Q268" s="5">
        <v>211667.67079999999</v>
      </c>
      <c r="R268" s="5">
        <v>40064369.626000002</v>
      </c>
      <c r="S268" s="6">
        <f t="shared" si="31"/>
        <v>142772810.2491</v>
      </c>
    </row>
    <row r="269" spans="1:19" ht="25" customHeight="1" x14ac:dyDescent="0.25">
      <c r="A269" s="143"/>
      <c r="B269" s="140"/>
      <c r="C269" s="1">
        <v>8</v>
      </c>
      <c r="D269" s="5" t="s">
        <v>309</v>
      </c>
      <c r="E269" s="5">
        <v>123810825.3248</v>
      </c>
      <c r="F269" s="5">
        <v>0</v>
      </c>
      <c r="G269" s="5">
        <v>249510.1661</v>
      </c>
      <c r="H269" s="5">
        <v>36717091.010700002</v>
      </c>
      <c r="I269" s="6">
        <f t="shared" si="30"/>
        <v>160777426.5016</v>
      </c>
      <c r="J269" s="11"/>
      <c r="K269" s="145"/>
      <c r="L269" s="140"/>
      <c r="M269" s="12">
        <v>14</v>
      </c>
      <c r="N269" s="5" t="s">
        <v>667</v>
      </c>
      <c r="O269" s="5">
        <v>156001418.4686</v>
      </c>
      <c r="P269" s="5">
        <v>-2536017.62</v>
      </c>
      <c r="Q269" s="5">
        <v>314382.36300000001</v>
      </c>
      <c r="R269" s="5">
        <v>53507131.993199997</v>
      </c>
      <c r="S269" s="6">
        <f t="shared" si="31"/>
        <v>207286915.20480001</v>
      </c>
    </row>
    <row r="270" spans="1:19" ht="25" customHeight="1" x14ac:dyDescent="0.25">
      <c r="A270" s="143"/>
      <c r="B270" s="140"/>
      <c r="C270" s="1">
        <v>9</v>
      </c>
      <c r="D270" s="5" t="s">
        <v>310</v>
      </c>
      <c r="E270" s="5">
        <v>132472661.8626</v>
      </c>
      <c r="F270" s="5">
        <v>0</v>
      </c>
      <c r="G270" s="5">
        <v>266965.96019999997</v>
      </c>
      <c r="H270" s="5">
        <v>41509115.267300002</v>
      </c>
      <c r="I270" s="6">
        <f t="shared" si="30"/>
        <v>174248743.09009999</v>
      </c>
      <c r="J270" s="11"/>
      <c r="K270" s="145"/>
      <c r="L270" s="140"/>
      <c r="M270" s="12">
        <v>15</v>
      </c>
      <c r="N270" s="5" t="s">
        <v>872</v>
      </c>
      <c r="O270" s="5">
        <v>106378393.30509999</v>
      </c>
      <c r="P270" s="5">
        <v>-2536017.62</v>
      </c>
      <c r="Q270" s="5">
        <v>214379.40109999999</v>
      </c>
      <c r="R270" s="5">
        <v>41215621.700900003</v>
      </c>
      <c r="S270" s="6">
        <f t="shared" si="31"/>
        <v>145272376.78709999</v>
      </c>
    </row>
    <row r="271" spans="1:19" ht="25" customHeight="1" x14ac:dyDescent="0.25">
      <c r="A271" s="143"/>
      <c r="B271" s="140"/>
      <c r="C271" s="1">
        <v>10</v>
      </c>
      <c r="D271" s="5" t="s">
        <v>311</v>
      </c>
      <c r="E271" s="5">
        <v>115677724.9992</v>
      </c>
      <c r="F271" s="5">
        <v>0</v>
      </c>
      <c r="G271" s="5">
        <v>233119.9093</v>
      </c>
      <c r="H271" s="5">
        <v>35812475.364200003</v>
      </c>
      <c r="I271" s="6">
        <f t="shared" si="30"/>
        <v>151723320.27270001</v>
      </c>
      <c r="J271" s="11"/>
      <c r="K271" s="145"/>
      <c r="L271" s="140"/>
      <c r="M271" s="12">
        <v>16</v>
      </c>
      <c r="N271" s="5" t="s">
        <v>668</v>
      </c>
      <c r="O271" s="5">
        <v>111629024.233</v>
      </c>
      <c r="P271" s="5">
        <v>-2536017.62</v>
      </c>
      <c r="Q271" s="5">
        <v>224960.75200000001</v>
      </c>
      <c r="R271" s="5">
        <v>41548496.256800003</v>
      </c>
      <c r="S271" s="6">
        <f t="shared" si="31"/>
        <v>150866463.62180001</v>
      </c>
    </row>
    <row r="272" spans="1:19" ht="25" customHeight="1" x14ac:dyDescent="0.25">
      <c r="A272" s="143"/>
      <c r="B272" s="140"/>
      <c r="C272" s="1">
        <v>11</v>
      </c>
      <c r="D272" s="5" t="s">
        <v>312</v>
      </c>
      <c r="E272" s="5">
        <v>123967755.54269999</v>
      </c>
      <c r="F272" s="5">
        <v>0</v>
      </c>
      <c r="G272" s="5">
        <v>249826.42019999999</v>
      </c>
      <c r="H272" s="5">
        <v>37434229.122500002</v>
      </c>
      <c r="I272" s="6">
        <f t="shared" si="30"/>
        <v>161651811.08539999</v>
      </c>
      <c r="J272" s="11"/>
      <c r="K272" s="145"/>
      <c r="L272" s="140"/>
      <c r="M272" s="12">
        <v>17</v>
      </c>
      <c r="N272" s="5" t="s">
        <v>669</v>
      </c>
      <c r="O272" s="5">
        <v>145845202.91139999</v>
      </c>
      <c r="P272" s="5">
        <v>-2536017.62</v>
      </c>
      <c r="Q272" s="5">
        <v>293915.01669999998</v>
      </c>
      <c r="R272" s="5">
        <v>51885762.883199997</v>
      </c>
      <c r="S272" s="6">
        <f t="shared" si="31"/>
        <v>195488863.19129997</v>
      </c>
    </row>
    <row r="273" spans="1:19" ht="25" customHeight="1" x14ac:dyDescent="0.25">
      <c r="A273" s="143"/>
      <c r="B273" s="140"/>
      <c r="C273" s="1">
        <v>12</v>
      </c>
      <c r="D273" s="5" t="s">
        <v>313</v>
      </c>
      <c r="E273" s="5">
        <v>86995647.670200005</v>
      </c>
      <c r="F273" s="5">
        <v>0</v>
      </c>
      <c r="G273" s="5">
        <v>175318.26029999999</v>
      </c>
      <c r="H273" s="5">
        <v>27825255.405699998</v>
      </c>
      <c r="I273" s="6">
        <f t="shared" si="30"/>
        <v>114996221.3362</v>
      </c>
      <c r="J273" s="11"/>
      <c r="K273" s="145"/>
      <c r="L273" s="140"/>
      <c r="M273" s="12">
        <v>18</v>
      </c>
      <c r="N273" s="5" t="s">
        <v>670</v>
      </c>
      <c r="O273" s="5">
        <v>126108727.9076</v>
      </c>
      <c r="P273" s="5">
        <v>-2536017.62</v>
      </c>
      <c r="Q273" s="5">
        <v>254141.02170000001</v>
      </c>
      <c r="R273" s="5">
        <v>42017690.136200003</v>
      </c>
      <c r="S273" s="6">
        <f t="shared" si="31"/>
        <v>165844541.44549999</v>
      </c>
    </row>
    <row r="274" spans="1:19" ht="25" customHeight="1" x14ac:dyDescent="0.25">
      <c r="A274" s="143"/>
      <c r="B274" s="140"/>
      <c r="C274" s="1">
        <v>13</v>
      </c>
      <c r="D274" s="5" t="s">
        <v>314</v>
      </c>
      <c r="E274" s="5">
        <v>110261113.00650001</v>
      </c>
      <c r="F274" s="5">
        <v>0</v>
      </c>
      <c r="G274" s="5">
        <v>222204.06450000001</v>
      </c>
      <c r="H274" s="5">
        <v>34411894.323399998</v>
      </c>
      <c r="I274" s="6">
        <f t="shared" si="30"/>
        <v>144895211.3944</v>
      </c>
      <c r="J274" s="11"/>
      <c r="K274" s="145"/>
      <c r="L274" s="140"/>
      <c r="M274" s="12">
        <v>19</v>
      </c>
      <c r="N274" s="5" t="s">
        <v>671</v>
      </c>
      <c r="O274" s="5">
        <v>115769656.0574</v>
      </c>
      <c r="P274" s="5">
        <v>-2536017.62</v>
      </c>
      <c r="Q274" s="5">
        <v>233305.17370000001</v>
      </c>
      <c r="R274" s="5">
        <v>40042752.396899998</v>
      </c>
      <c r="S274" s="6">
        <f t="shared" si="31"/>
        <v>153509696.00800002</v>
      </c>
    </row>
    <row r="275" spans="1:19" ht="25" customHeight="1" x14ac:dyDescent="0.25">
      <c r="A275" s="143"/>
      <c r="B275" s="140"/>
      <c r="C275" s="1">
        <v>14</v>
      </c>
      <c r="D275" s="5" t="s">
        <v>315</v>
      </c>
      <c r="E275" s="5">
        <v>107596889.1617</v>
      </c>
      <c r="F275" s="5">
        <v>0</v>
      </c>
      <c r="G275" s="5">
        <v>216834.97880000001</v>
      </c>
      <c r="H275" s="5">
        <v>33227562.502900001</v>
      </c>
      <c r="I275" s="6">
        <f t="shared" si="30"/>
        <v>141041286.64339998</v>
      </c>
      <c r="J275" s="11"/>
      <c r="K275" s="145"/>
      <c r="L275" s="140"/>
      <c r="M275" s="12">
        <v>20</v>
      </c>
      <c r="N275" s="5" t="s">
        <v>873</v>
      </c>
      <c r="O275" s="5">
        <v>104533398.1444</v>
      </c>
      <c r="P275" s="5">
        <v>-2536017.62</v>
      </c>
      <c r="Q275" s="5">
        <v>210661.26860000001</v>
      </c>
      <c r="R275" s="5">
        <v>38410228.489</v>
      </c>
      <c r="S275" s="6">
        <f t="shared" si="31"/>
        <v>140618270.28200001</v>
      </c>
    </row>
    <row r="276" spans="1:19" ht="25" customHeight="1" x14ac:dyDescent="0.25">
      <c r="A276" s="143"/>
      <c r="B276" s="140"/>
      <c r="C276" s="1">
        <v>15</v>
      </c>
      <c r="D276" s="5" t="s">
        <v>316</v>
      </c>
      <c r="E276" s="5">
        <v>115399114.999</v>
      </c>
      <c r="F276" s="5">
        <v>0</v>
      </c>
      <c r="G276" s="5">
        <v>232558.43960000001</v>
      </c>
      <c r="H276" s="5">
        <v>35746392.8028</v>
      </c>
      <c r="I276" s="6">
        <f t="shared" si="30"/>
        <v>151378066.2414</v>
      </c>
      <c r="J276" s="11"/>
      <c r="K276" s="145"/>
      <c r="L276" s="140"/>
      <c r="M276" s="12">
        <v>21</v>
      </c>
      <c r="N276" s="5" t="s">
        <v>672</v>
      </c>
      <c r="O276" s="5">
        <v>129098131.05419999</v>
      </c>
      <c r="P276" s="5">
        <v>-2536017.62</v>
      </c>
      <c r="Q276" s="5">
        <v>260165.42600000001</v>
      </c>
      <c r="R276" s="5">
        <v>47583165.001599997</v>
      </c>
      <c r="S276" s="6">
        <f t="shared" si="31"/>
        <v>174405443.86179999</v>
      </c>
    </row>
    <row r="277" spans="1:19" ht="25" customHeight="1" x14ac:dyDescent="0.25">
      <c r="A277" s="143"/>
      <c r="B277" s="141"/>
      <c r="C277" s="1">
        <v>16</v>
      </c>
      <c r="D277" s="5" t="s">
        <v>317</v>
      </c>
      <c r="E277" s="5">
        <v>112176940.5228</v>
      </c>
      <c r="F277" s="5">
        <v>0</v>
      </c>
      <c r="G277" s="5">
        <v>226064.94209999999</v>
      </c>
      <c r="H277" s="5">
        <v>34801235.235600002</v>
      </c>
      <c r="I277" s="6">
        <f t="shared" si="30"/>
        <v>147204240.70050001</v>
      </c>
      <c r="J277" s="11"/>
      <c r="K277" s="145"/>
      <c r="L277" s="140"/>
      <c r="M277" s="12">
        <v>22</v>
      </c>
      <c r="N277" s="5" t="s">
        <v>874</v>
      </c>
      <c r="O277" s="5">
        <v>119579032.42990001</v>
      </c>
      <c r="P277" s="5">
        <v>-2536017.62</v>
      </c>
      <c r="Q277" s="5">
        <v>240982.03169999999</v>
      </c>
      <c r="R277" s="5">
        <v>43502816.852300003</v>
      </c>
      <c r="S277" s="6">
        <f t="shared" si="31"/>
        <v>160786813.69389999</v>
      </c>
    </row>
    <row r="278" spans="1:19" ht="25" customHeight="1" x14ac:dyDescent="0.3">
      <c r="A278" s="1"/>
      <c r="B278" s="129" t="s">
        <v>826</v>
      </c>
      <c r="C278" s="130"/>
      <c r="D278" s="131"/>
      <c r="E278" s="14">
        <f>SUM(E262:E277)</f>
        <v>1858347954.6233003</v>
      </c>
      <c r="F278" s="14">
        <f t="shared" ref="F278:I278" si="32">SUM(F262:F277)</f>
        <v>0</v>
      </c>
      <c r="G278" s="14">
        <f t="shared" si="32"/>
        <v>3745041.7244000006</v>
      </c>
      <c r="H278" s="14">
        <f t="shared" si="32"/>
        <v>575040703.05840015</v>
      </c>
      <c r="I278" s="14">
        <f t="shared" si="32"/>
        <v>2437133699.4061003</v>
      </c>
      <c r="J278" s="11"/>
      <c r="K278" s="145"/>
      <c r="L278" s="140"/>
      <c r="M278" s="12">
        <v>23</v>
      </c>
      <c r="N278" s="5" t="s">
        <v>875</v>
      </c>
      <c r="O278" s="5">
        <v>123794338.3951</v>
      </c>
      <c r="P278" s="5">
        <v>-2536017.62</v>
      </c>
      <c r="Q278" s="5">
        <v>249476.94070000001</v>
      </c>
      <c r="R278" s="5">
        <v>47407996.209399998</v>
      </c>
      <c r="S278" s="6">
        <f t="shared" si="31"/>
        <v>168915793.92519999</v>
      </c>
    </row>
    <row r="279" spans="1:19" ht="25" customHeight="1" x14ac:dyDescent="0.25">
      <c r="A279" s="143">
        <v>14</v>
      </c>
      <c r="B279" s="139" t="s">
        <v>39</v>
      </c>
      <c r="C279" s="1">
        <v>1</v>
      </c>
      <c r="D279" s="5" t="s">
        <v>318</v>
      </c>
      <c r="E279" s="5">
        <v>140520935.74680001</v>
      </c>
      <c r="F279" s="5">
        <v>0</v>
      </c>
      <c r="G279" s="5">
        <v>283185.27010000002</v>
      </c>
      <c r="H279" s="5">
        <v>39772019.476199999</v>
      </c>
      <c r="I279" s="6">
        <f t="shared" si="30"/>
        <v>180576140.49309999</v>
      </c>
      <c r="J279" s="11"/>
      <c r="K279" s="145"/>
      <c r="L279" s="140"/>
      <c r="M279" s="12">
        <v>24</v>
      </c>
      <c r="N279" s="5" t="s">
        <v>876</v>
      </c>
      <c r="O279" s="5">
        <v>105976981.72490001</v>
      </c>
      <c r="P279" s="5">
        <v>-2536017.62</v>
      </c>
      <c r="Q279" s="5">
        <v>213570.45509999999</v>
      </c>
      <c r="R279" s="5">
        <v>39876199.724600002</v>
      </c>
      <c r="S279" s="6">
        <f t="shared" si="31"/>
        <v>143530734.28460002</v>
      </c>
    </row>
    <row r="280" spans="1:19" ht="25" customHeight="1" x14ac:dyDescent="0.25">
      <c r="A280" s="143"/>
      <c r="B280" s="140"/>
      <c r="C280" s="1">
        <v>2</v>
      </c>
      <c r="D280" s="5" t="s">
        <v>319</v>
      </c>
      <c r="E280" s="5">
        <v>118398987.1992</v>
      </c>
      <c r="F280" s="5">
        <v>0</v>
      </c>
      <c r="G280" s="5">
        <v>238603.9418</v>
      </c>
      <c r="H280" s="5">
        <v>34816904.381099999</v>
      </c>
      <c r="I280" s="6">
        <f t="shared" si="30"/>
        <v>153454495.5221</v>
      </c>
      <c r="J280" s="11"/>
      <c r="K280" s="145"/>
      <c r="L280" s="140"/>
      <c r="M280" s="12">
        <v>25</v>
      </c>
      <c r="N280" s="5" t="s">
        <v>673</v>
      </c>
      <c r="O280" s="5">
        <v>96979375.681400001</v>
      </c>
      <c r="P280" s="5">
        <v>-2536017.62</v>
      </c>
      <c r="Q280" s="5">
        <v>195438.00039999999</v>
      </c>
      <c r="R280" s="5">
        <v>37135119.692400001</v>
      </c>
      <c r="S280" s="6">
        <f t="shared" si="31"/>
        <v>131773915.75420001</v>
      </c>
    </row>
    <row r="281" spans="1:19" ht="25" customHeight="1" x14ac:dyDescent="0.25">
      <c r="A281" s="143"/>
      <c r="B281" s="140"/>
      <c r="C281" s="1">
        <v>3</v>
      </c>
      <c r="D281" s="5" t="s">
        <v>320</v>
      </c>
      <c r="E281" s="5">
        <v>160265578.18970001</v>
      </c>
      <c r="F281" s="5">
        <v>0</v>
      </c>
      <c r="G281" s="5">
        <v>322975.72460000002</v>
      </c>
      <c r="H281" s="5">
        <v>45999858.549099997</v>
      </c>
      <c r="I281" s="6">
        <f t="shared" si="30"/>
        <v>206588412.46340001</v>
      </c>
      <c r="J281" s="11"/>
      <c r="K281" s="145"/>
      <c r="L281" s="140"/>
      <c r="M281" s="12">
        <v>26</v>
      </c>
      <c r="N281" s="5" t="s">
        <v>674</v>
      </c>
      <c r="O281" s="5">
        <v>128551686.2087</v>
      </c>
      <c r="P281" s="5">
        <v>-2536017.62</v>
      </c>
      <c r="Q281" s="5">
        <v>259064.20129999999</v>
      </c>
      <c r="R281" s="5">
        <v>47716099.420900002</v>
      </c>
      <c r="S281" s="6">
        <f t="shared" si="31"/>
        <v>173990832.21090001</v>
      </c>
    </row>
    <row r="282" spans="1:19" ht="25" customHeight="1" x14ac:dyDescent="0.25">
      <c r="A282" s="143"/>
      <c r="B282" s="140"/>
      <c r="C282" s="1">
        <v>4</v>
      </c>
      <c r="D282" s="5" t="s">
        <v>321</v>
      </c>
      <c r="E282" s="5">
        <v>150655530.72729999</v>
      </c>
      <c r="F282" s="5">
        <v>0</v>
      </c>
      <c r="G282" s="5">
        <v>303609.0454</v>
      </c>
      <c r="H282" s="5">
        <v>43366018.436300002</v>
      </c>
      <c r="I282" s="6">
        <f t="shared" si="30"/>
        <v>194325158.20899999</v>
      </c>
      <c r="J282" s="11"/>
      <c r="K282" s="145"/>
      <c r="L282" s="140"/>
      <c r="M282" s="12">
        <v>27</v>
      </c>
      <c r="N282" s="5" t="s">
        <v>877</v>
      </c>
      <c r="O282" s="5">
        <v>140060655.11090001</v>
      </c>
      <c r="P282" s="5">
        <v>-2536017.62</v>
      </c>
      <c r="Q282" s="5">
        <v>282257.68810000003</v>
      </c>
      <c r="R282" s="5">
        <v>52511431.652000003</v>
      </c>
      <c r="S282" s="6">
        <f t="shared" si="31"/>
        <v>190318326.83100003</v>
      </c>
    </row>
    <row r="283" spans="1:19" ht="25" customHeight="1" x14ac:dyDescent="0.25">
      <c r="A283" s="143"/>
      <c r="B283" s="140"/>
      <c r="C283" s="1">
        <v>5</v>
      </c>
      <c r="D283" s="5" t="s">
        <v>322</v>
      </c>
      <c r="E283" s="5">
        <v>145666548.31549999</v>
      </c>
      <c r="F283" s="5">
        <v>0</v>
      </c>
      <c r="G283" s="5">
        <v>293554.98249999998</v>
      </c>
      <c r="H283" s="5">
        <v>39817331.034699999</v>
      </c>
      <c r="I283" s="6">
        <f t="shared" si="30"/>
        <v>185777434.33269998</v>
      </c>
      <c r="J283" s="11"/>
      <c r="K283" s="145"/>
      <c r="L283" s="140"/>
      <c r="M283" s="12">
        <v>28</v>
      </c>
      <c r="N283" s="5" t="s">
        <v>675</v>
      </c>
      <c r="O283" s="5">
        <v>107273146.0187</v>
      </c>
      <c r="P283" s="5">
        <v>-2536017.62</v>
      </c>
      <c r="Q283" s="5">
        <v>216182.55439999999</v>
      </c>
      <c r="R283" s="5">
        <v>40155146.602200001</v>
      </c>
      <c r="S283" s="6">
        <f t="shared" si="31"/>
        <v>145108457.5553</v>
      </c>
    </row>
    <row r="284" spans="1:19" ht="25" customHeight="1" x14ac:dyDescent="0.25">
      <c r="A284" s="143"/>
      <c r="B284" s="140"/>
      <c r="C284" s="1">
        <v>6</v>
      </c>
      <c r="D284" s="5" t="s">
        <v>323</v>
      </c>
      <c r="E284" s="5">
        <v>140053765.72710001</v>
      </c>
      <c r="F284" s="5">
        <v>0</v>
      </c>
      <c r="G284" s="5">
        <v>282243.80420000001</v>
      </c>
      <c r="H284" s="5">
        <v>37585986.802599996</v>
      </c>
      <c r="I284" s="6">
        <f t="shared" si="30"/>
        <v>177921996.3339</v>
      </c>
      <c r="J284" s="11"/>
      <c r="K284" s="145"/>
      <c r="L284" s="140"/>
      <c r="M284" s="12">
        <v>29</v>
      </c>
      <c r="N284" s="5" t="s">
        <v>676</v>
      </c>
      <c r="O284" s="5">
        <v>129008390.0358</v>
      </c>
      <c r="P284" s="5">
        <v>-2536017.62</v>
      </c>
      <c r="Q284" s="5">
        <v>259984.57519999999</v>
      </c>
      <c r="R284" s="5">
        <v>43708295.922899999</v>
      </c>
      <c r="S284" s="6">
        <f t="shared" si="31"/>
        <v>170440652.91389999</v>
      </c>
    </row>
    <row r="285" spans="1:19" ht="25" customHeight="1" x14ac:dyDescent="0.25">
      <c r="A285" s="143"/>
      <c r="B285" s="140"/>
      <c r="C285" s="1">
        <v>7</v>
      </c>
      <c r="D285" s="5" t="s">
        <v>324</v>
      </c>
      <c r="E285" s="5">
        <v>141410314.63980001</v>
      </c>
      <c r="F285" s="5">
        <v>0</v>
      </c>
      <c r="G285" s="5">
        <v>284977.59379999997</v>
      </c>
      <c r="H285" s="5">
        <v>40627015.5044</v>
      </c>
      <c r="I285" s="6">
        <f t="shared" si="30"/>
        <v>182322307.73800004</v>
      </c>
      <c r="J285" s="11"/>
      <c r="K285" s="145"/>
      <c r="L285" s="140"/>
      <c r="M285" s="12">
        <v>30</v>
      </c>
      <c r="N285" s="5" t="s">
        <v>878</v>
      </c>
      <c r="O285" s="5">
        <v>108926126.63410001</v>
      </c>
      <c r="P285" s="5">
        <v>-2536017.62</v>
      </c>
      <c r="Q285" s="5">
        <v>219513.72889999999</v>
      </c>
      <c r="R285" s="5">
        <v>41647966.282399997</v>
      </c>
      <c r="S285" s="6">
        <f t="shared" si="31"/>
        <v>148257589.02539998</v>
      </c>
    </row>
    <row r="286" spans="1:19" ht="25" customHeight="1" x14ac:dyDescent="0.25">
      <c r="A286" s="143"/>
      <c r="B286" s="140"/>
      <c r="C286" s="1">
        <v>8</v>
      </c>
      <c r="D286" s="5" t="s">
        <v>325</v>
      </c>
      <c r="E286" s="5">
        <v>153050826.8035</v>
      </c>
      <c r="F286" s="5">
        <v>0</v>
      </c>
      <c r="G286" s="5">
        <v>308436.17359999998</v>
      </c>
      <c r="H286" s="5">
        <v>44487575.669799998</v>
      </c>
      <c r="I286" s="6">
        <f t="shared" si="30"/>
        <v>197846838.6469</v>
      </c>
      <c r="J286" s="11"/>
      <c r="K286" s="145"/>
      <c r="L286" s="140"/>
      <c r="M286" s="12">
        <v>31</v>
      </c>
      <c r="N286" s="5" t="s">
        <v>677</v>
      </c>
      <c r="O286" s="5">
        <v>109401637.84289999</v>
      </c>
      <c r="P286" s="5">
        <v>-2536017.62</v>
      </c>
      <c r="Q286" s="5">
        <v>220472.00440000001</v>
      </c>
      <c r="R286" s="5">
        <v>42601124.532200001</v>
      </c>
      <c r="S286" s="6">
        <f t="shared" si="31"/>
        <v>149687216.7595</v>
      </c>
    </row>
    <row r="287" spans="1:19" ht="25" customHeight="1" x14ac:dyDescent="0.25">
      <c r="A287" s="143"/>
      <c r="B287" s="140"/>
      <c r="C287" s="1">
        <v>9</v>
      </c>
      <c r="D287" s="5" t="s">
        <v>326</v>
      </c>
      <c r="E287" s="5">
        <v>139264979.51199999</v>
      </c>
      <c r="F287" s="5">
        <v>0</v>
      </c>
      <c r="G287" s="5">
        <v>280654.20030000003</v>
      </c>
      <c r="H287" s="5">
        <v>35863532.144500002</v>
      </c>
      <c r="I287" s="6">
        <f t="shared" si="30"/>
        <v>175409165.85680002</v>
      </c>
      <c r="J287" s="11"/>
      <c r="K287" s="145"/>
      <c r="L287" s="140"/>
      <c r="M287" s="12">
        <v>32</v>
      </c>
      <c r="N287" s="5" t="s">
        <v>678</v>
      </c>
      <c r="O287" s="5">
        <v>108870390.87459999</v>
      </c>
      <c r="P287" s="5">
        <v>-2536017.62</v>
      </c>
      <c r="Q287" s="5">
        <v>219401.40719999999</v>
      </c>
      <c r="R287" s="5">
        <v>40599953.785400003</v>
      </c>
      <c r="S287" s="6">
        <f t="shared" si="31"/>
        <v>147153728.4472</v>
      </c>
    </row>
    <row r="288" spans="1:19" ht="25" customHeight="1" x14ac:dyDescent="0.25">
      <c r="A288" s="143"/>
      <c r="B288" s="140"/>
      <c r="C288" s="1">
        <v>10</v>
      </c>
      <c r="D288" s="5" t="s">
        <v>327</v>
      </c>
      <c r="E288" s="5">
        <v>130236084.00049999</v>
      </c>
      <c r="F288" s="5">
        <v>0</v>
      </c>
      <c r="G288" s="5">
        <v>262458.68939999997</v>
      </c>
      <c r="H288" s="5">
        <v>35947154.664099999</v>
      </c>
      <c r="I288" s="6">
        <f t="shared" si="30"/>
        <v>166445697.354</v>
      </c>
      <c r="J288" s="11"/>
      <c r="K288" s="146"/>
      <c r="L288" s="141"/>
      <c r="M288" s="12">
        <v>33</v>
      </c>
      <c r="N288" s="5" t="s">
        <v>679</v>
      </c>
      <c r="O288" s="5">
        <v>125493774.35420001</v>
      </c>
      <c r="P288" s="5">
        <v>-2536017.62</v>
      </c>
      <c r="Q288" s="5">
        <v>252901.73449999999</v>
      </c>
      <c r="R288" s="5">
        <v>43049932.056699999</v>
      </c>
      <c r="S288" s="6">
        <f t="shared" si="31"/>
        <v>166260590.52540001</v>
      </c>
    </row>
    <row r="289" spans="1:19" ht="25" customHeight="1" x14ac:dyDescent="0.3">
      <c r="A289" s="143"/>
      <c r="B289" s="140"/>
      <c r="C289" s="1">
        <v>11</v>
      </c>
      <c r="D289" s="5" t="s">
        <v>328</v>
      </c>
      <c r="E289" s="5">
        <v>136348425.50920001</v>
      </c>
      <c r="F289" s="5">
        <v>0</v>
      </c>
      <c r="G289" s="5">
        <v>274776.6054</v>
      </c>
      <c r="H289" s="5">
        <v>35974772.405199997</v>
      </c>
      <c r="I289" s="6">
        <f t="shared" si="30"/>
        <v>172597974.51980001</v>
      </c>
      <c r="J289" s="11"/>
      <c r="K289" s="18"/>
      <c r="L289" s="129" t="s">
        <v>843</v>
      </c>
      <c r="M289" s="130"/>
      <c r="N289" s="131"/>
      <c r="O289" s="14">
        <f>SUM(O256:O288)</f>
        <v>4049575457.6287007</v>
      </c>
      <c r="P289" s="14">
        <f t="shared" ref="P289:S289" si="33">SUM(P256:P288)</f>
        <v>-83688581.460000008</v>
      </c>
      <c r="Q289" s="14">
        <f t="shared" si="33"/>
        <v>8160920.0349000013</v>
      </c>
      <c r="R289" s="14">
        <f t="shared" si="33"/>
        <v>1490136686.9064999</v>
      </c>
      <c r="S289" s="14">
        <f t="shared" si="33"/>
        <v>5464184483.1101007</v>
      </c>
    </row>
    <row r="290" spans="1:19" ht="25" customHeight="1" x14ac:dyDescent="0.25">
      <c r="A290" s="143"/>
      <c r="B290" s="140"/>
      <c r="C290" s="1">
        <v>12</v>
      </c>
      <c r="D290" s="5" t="s">
        <v>329</v>
      </c>
      <c r="E290" s="5">
        <v>132384762.7113</v>
      </c>
      <c r="F290" s="5">
        <v>0</v>
      </c>
      <c r="G290" s="5">
        <v>266788.8211</v>
      </c>
      <c r="H290" s="5">
        <v>35814835.681900002</v>
      </c>
      <c r="I290" s="6">
        <f t="shared" si="30"/>
        <v>168466387.21430001</v>
      </c>
      <c r="J290" s="11"/>
      <c r="K290" s="144">
        <v>31</v>
      </c>
      <c r="L290" s="139" t="s">
        <v>56</v>
      </c>
      <c r="M290" s="12">
        <v>1</v>
      </c>
      <c r="N290" s="5" t="s">
        <v>680</v>
      </c>
      <c r="O290" s="5">
        <v>148030791.90459999</v>
      </c>
      <c r="P290" s="5">
        <v>0</v>
      </c>
      <c r="Q290" s="5">
        <v>298319.53200000001</v>
      </c>
      <c r="R290" s="5">
        <v>37388962.394699998</v>
      </c>
      <c r="S290" s="6">
        <f t="shared" si="31"/>
        <v>185718073.83129999</v>
      </c>
    </row>
    <row r="291" spans="1:19" ht="25" customHeight="1" x14ac:dyDescent="0.25">
      <c r="A291" s="143"/>
      <c r="B291" s="140"/>
      <c r="C291" s="1">
        <v>13</v>
      </c>
      <c r="D291" s="5" t="s">
        <v>330</v>
      </c>
      <c r="E291" s="5">
        <v>171455585.99599999</v>
      </c>
      <c r="F291" s="5">
        <v>0</v>
      </c>
      <c r="G291" s="5">
        <v>345526.4241</v>
      </c>
      <c r="H291" s="5">
        <v>48349597.498499997</v>
      </c>
      <c r="I291" s="6">
        <f t="shared" si="30"/>
        <v>220150709.91859999</v>
      </c>
      <c r="J291" s="11"/>
      <c r="K291" s="145"/>
      <c r="L291" s="140"/>
      <c r="M291" s="12">
        <v>2</v>
      </c>
      <c r="N291" s="5" t="s">
        <v>521</v>
      </c>
      <c r="O291" s="5">
        <v>149326622.41960001</v>
      </c>
      <c r="P291" s="5">
        <v>0</v>
      </c>
      <c r="Q291" s="5">
        <v>300930.95870000002</v>
      </c>
      <c r="R291" s="5">
        <v>38280730.791100003</v>
      </c>
      <c r="S291" s="6">
        <f t="shared" si="31"/>
        <v>187908284.16940001</v>
      </c>
    </row>
    <row r="292" spans="1:19" ht="25" customHeight="1" x14ac:dyDescent="0.25">
      <c r="A292" s="143"/>
      <c r="B292" s="140"/>
      <c r="C292" s="1">
        <v>14</v>
      </c>
      <c r="D292" s="5" t="s">
        <v>331</v>
      </c>
      <c r="E292" s="5">
        <v>117642648.92990001</v>
      </c>
      <c r="F292" s="5">
        <v>0</v>
      </c>
      <c r="G292" s="5">
        <v>237079.7286</v>
      </c>
      <c r="H292" s="5">
        <v>34267934.464199997</v>
      </c>
      <c r="I292" s="6">
        <f t="shared" si="30"/>
        <v>152147663.12270001</v>
      </c>
      <c r="J292" s="11"/>
      <c r="K292" s="145"/>
      <c r="L292" s="140"/>
      <c r="M292" s="12">
        <v>3</v>
      </c>
      <c r="N292" s="5" t="s">
        <v>681</v>
      </c>
      <c r="O292" s="5">
        <v>148675915.45969999</v>
      </c>
      <c r="P292" s="5">
        <v>0</v>
      </c>
      <c r="Q292" s="5">
        <v>299619.61940000003</v>
      </c>
      <c r="R292" s="5">
        <v>37634137.159999996</v>
      </c>
      <c r="S292" s="6">
        <f t="shared" si="31"/>
        <v>186609672.23909998</v>
      </c>
    </row>
    <row r="293" spans="1:19" ht="25" customHeight="1" x14ac:dyDescent="0.25">
      <c r="A293" s="143"/>
      <c r="B293" s="140"/>
      <c r="C293" s="1">
        <v>15</v>
      </c>
      <c r="D293" s="5" t="s">
        <v>332</v>
      </c>
      <c r="E293" s="5">
        <v>130211387.4189</v>
      </c>
      <c r="F293" s="5">
        <v>0</v>
      </c>
      <c r="G293" s="5">
        <v>262408.91950000002</v>
      </c>
      <c r="H293" s="5">
        <v>38258967.300499998</v>
      </c>
      <c r="I293" s="6">
        <f t="shared" si="30"/>
        <v>168732763.63889998</v>
      </c>
      <c r="J293" s="11"/>
      <c r="K293" s="145"/>
      <c r="L293" s="140"/>
      <c r="M293" s="12">
        <v>4</v>
      </c>
      <c r="N293" s="5" t="s">
        <v>682</v>
      </c>
      <c r="O293" s="5">
        <v>112873642.4346</v>
      </c>
      <c r="P293" s="5">
        <v>0</v>
      </c>
      <c r="Q293" s="5">
        <v>227468.97289999999</v>
      </c>
      <c r="R293" s="5">
        <v>30491066.150199998</v>
      </c>
      <c r="S293" s="6">
        <f t="shared" si="31"/>
        <v>143592177.55770001</v>
      </c>
    </row>
    <row r="294" spans="1:19" ht="25" customHeight="1" x14ac:dyDescent="0.25">
      <c r="A294" s="143"/>
      <c r="B294" s="140"/>
      <c r="C294" s="1">
        <v>16</v>
      </c>
      <c r="D294" s="5" t="s">
        <v>333</v>
      </c>
      <c r="E294" s="5">
        <v>147853294.2166</v>
      </c>
      <c r="F294" s="5">
        <v>0</v>
      </c>
      <c r="G294" s="5">
        <v>297961.82919999998</v>
      </c>
      <c r="H294" s="5">
        <v>42531331.833300002</v>
      </c>
      <c r="I294" s="6">
        <f t="shared" si="30"/>
        <v>190682587.87909999</v>
      </c>
      <c r="J294" s="11"/>
      <c r="K294" s="145"/>
      <c r="L294" s="140"/>
      <c r="M294" s="12">
        <v>5</v>
      </c>
      <c r="N294" s="5" t="s">
        <v>683</v>
      </c>
      <c r="O294" s="5">
        <v>196384733.1839</v>
      </c>
      <c r="P294" s="5">
        <v>0</v>
      </c>
      <c r="Q294" s="5">
        <v>395764.96850000002</v>
      </c>
      <c r="R294" s="5">
        <v>56931629.842100002</v>
      </c>
      <c r="S294" s="6">
        <f t="shared" si="31"/>
        <v>253712127.99449998</v>
      </c>
    </row>
    <row r="295" spans="1:19" ht="25" customHeight="1" x14ac:dyDescent="0.25">
      <c r="A295" s="143"/>
      <c r="B295" s="141"/>
      <c r="C295" s="1">
        <v>17</v>
      </c>
      <c r="D295" s="5" t="s">
        <v>334</v>
      </c>
      <c r="E295" s="5">
        <v>122442961.88699999</v>
      </c>
      <c r="F295" s="5">
        <v>0</v>
      </c>
      <c r="G295" s="5">
        <v>246753.5748</v>
      </c>
      <c r="H295" s="5">
        <v>34105843.711000003</v>
      </c>
      <c r="I295" s="6">
        <f t="shared" si="30"/>
        <v>156795559.1728</v>
      </c>
      <c r="J295" s="11"/>
      <c r="K295" s="145"/>
      <c r="L295" s="140"/>
      <c r="M295" s="12">
        <v>6</v>
      </c>
      <c r="N295" s="5" t="s">
        <v>684</v>
      </c>
      <c r="O295" s="5">
        <v>169822829.10690001</v>
      </c>
      <c r="P295" s="5">
        <v>0</v>
      </c>
      <c r="Q295" s="5">
        <v>342236.00550000003</v>
      </c>
      <c r="R295" s="5">
        <v>47501286.751400001</v>
      </c>
      <c r="S295" s="6">
        <f t="shared" si="31"/>
        <v>217666351.86379999</v>
      </c>
    </row>
    <row r="296" spans="1:19" ht="25" customHeight="1" x14ac:dyDescent="0.3">
      <c r="A296" s="1"/>
      <c r="B296" s="129" t="s">
        <v>827</v>
      </c>
      <c r="C296" s="130"/>
      <c r="D296" s="131"/>
      <c r="E296" s="14">
        <f>SUM(E279:E295)</f>
        <v>2377862617.5303001</v>
      </c>
      <c r="F296" s="14">
        <f t="shared" ref="F296:I296" si="34">SUM(F279:F295)</f>
        <v>0</v>
      </c>
      <c r="G296" s="14">
        <f t="shared" si="34"/>
        <v>4791995.3283999991</v>
      </c>
      <c r="H296" s="14">
        <f t="shared" si="34"/>
        <v>667586679.55739999</v>
      </c>
      <c r="I296" s="14">
        <f t="shared" si="34"/>
        <v>3050241292.4161005</v>
      </c>
      <c r="J296" s="11"/>
      <c r="K296" s="145"/>
      <c r="L296" s="140"/>
      <c r="M296" s="12">
        <v>7</v>
      </c>
      <c r="N296" s="5" t="s">
        <v>685</v>
      </c>
      <c r="O296" s="5">
        <v>149077866.711</v>
      </c>
      <c r="P296" s="5">
        <v>0</v>
      </c>
      <c r="Q296" s="5">
        <v>300429.65289999999</v>
      </c>
      <c r="R296" s="5">
        <v>36668208.5898</v>
      </c>
      <c r="S296" s="6">
        <f t="shared" si="31"/>
        <v>186046504.95370001</v>
      </c>
    </row>
    <row r="297" spans="1:19" ht="25" customHeight="1" x14ac:dyDescent="0.25">
      <c r="A297" s="143">
        <v>15</v>
      </c>
      <c r="B297" s="139" t="s">
        <v>40</v>
      </c>
      <c r="C297" s="1">
        <v>1</v>
      </c>
      <c r="D297" s="5" t="s">
        <v>335</v>
      </c>
      <c r="E297" s="5">
        <v>195359901.91850001</v>
      </c>
      <c r="F297" s="5">
        <v>-4907596.13</v>
      </c>
      <c r="G297" s="5">
        <v>393699.674</v>
      </c>
      <c r="H297" s="5">
        <v>49952349.151799999</v>
      </c>
      <c r="I297" s="6">
        <f t="shared" si="30"/>
        <v>240798354.61430001</v>
      </c>
      <c r="J297" s="11"/>
      <c r="K297" s="145"/>
      <c r="L297" s="140"/>
      <c r="M297" s="12">
        <v>8</v>
      </c>
      <c r="N297" s="5" t="s">
        <v>686</v>
      </c>
      <c r="O297" s="5">
        <v>131659804.48800001</v>
      </c>
      <c r="P297" s="5">
        <v>0</v>
      </c>
      <c r="Q297" s="5">
        <v>265327.84669999999</v>
      </c>
      <c r="R297" s="5">
        <v>33246839.743799999</v>
      </c>
      <c r="S297" s="6">
        <f t="shared" si="31"/>
        <v>165171972.0785</v>
      </c>
    </row>
    <row r="298" spans="1:19" ht="25" customHeight="1" x14ac:dyDescent="0.25">
      <c r="A298" s="143"/>
      <c r="B298" s="140"/>
      <c r="C298" s="1">
        <v>2</v>
      </c>
      <c r="D298" s="5" t="s">
        <v>336</v>
      </c>
      <c r="E298" s="5">
        <v>141876708.9244</v>
      </c>
      <c r="F298" s="5">
        <v>-4907596.13</v>
      </c>
      <c r="G298" s="5">
        <v>285917.4964</v>
      </c>
      <c r="H298" s="5">
        <v>40312757.438000001</v>
      </c>
      <c r="I298" s="6">
        <f t="shared" si="30"/>
        <v>177567787.7288</v>
      </c>
      <c r="J298" s="11"/>
      <c r="K298" s="145"/>
      <c r="L298" s="140"/>
      <c r="M298" s="12">
        <v>9</v>
      </c>
      <c r="N298" s="5" t="s">
        <v>687</v>
      </c>
      <c r="O298" s="5">
        <v>135040265.2062</v>
      </c>
      <c r="P298" s="5">
        <v>0</v>
      </c>
      <c r="Q298" s="5">
        <v>272140.33110000001</v>
      </c>
      <c r="R298" s="5">
        <v>34725350.510799997</v>
      </c>
      <c r="S298" s="6">
        <f t="shared" si="31"/>
        <v>170037756.04809999</v>
      </c>
    </row>
    <row r="299" spans="1:19" ht="25" customHeight="1" x14ac:dyDescent="0.25">
      <c r="A299" s="143"/>
      <c r="B299" s="140"/>
      <c r="C299" s="1">
        <v>3</v>
      </c>
      <c r="D299" s="5" t="s">
        <v>852</v>
      </c>
      <c r="E299" s="5">
        <v>142795790.3874</v>
      </c>
      <c r="F299" s="5">
        <v>-4907596.13</v>
      </c>
      <c r="G299" s="5">
        <v>287769.67830000003</v>
      </c>
      <c r="H299" s="5">
        <v>39512304.525300004</v>
      </c>
      <c r="I299" s="6">
        <f t="shared" si="30"/>
        <v>177688268.461</v>
      </c>
      <c r="J299" s="11"/>
      <c r="K299" s="145"/>
      <c r="L299" s="140"/>
      <c r="M299" s="12">
        <v>10</v>
      </c>
      <c r="N299" s="5" t="s">
        <v>688</v>
      </c>
      <c r="O299" s="5">
        <v>128105261.9984</v>
      </c>
      <c r="P299" s="5">
        <v>0</v>
      </c>
      <c r="Q299" s="5">
        <v>258164.5435</v>
      </c>
      <c r="R299" s="5">
        <v>32083740.5042</v>
      </c>
      <c r="S299" s="6">
        <f t="shared" si="31"/>
        <v>160447167.04610002</v>
      </c>
    </row>
    <row r="300" spans="1:19" ht="25" customHeight="1" x14ac:dyDescent="0.25">
      <c r="A300" s="143"/>
      <c r="B300" s="140"/>
      <c r="C300" s="1">
        <v>4</v>
      </c>
      <c r="D300" s="5" t="s">
        <v>337</v>
      </c>
      <c r="E300" s="5">
        <v>155595282.26530001</v>
      </c>
      <c r="F300" s="5">
        <v>-4907596.13</v>
      </c>
      <c r="G300" s="5">
        <v>313563.89569999999</v>
      </c>
      <c r="H300" s="5">
        <v>39900491.492899999</v>
      </c>
      <c r="I300" s="6">
        <f t="shared" si="30"/>
        <v>190901741.52390003</v>
      </c>
      <c r="J300" s="11"/>
      <c r="K300" s="145"/>
      <c r="L300" s="140"/>
      <c r="M300" s="12">
        <v>11</v>
      </c>
      <c r="N300" s="5" t="s">
        <v>689</v>
      </c>
      <c r="O300" s="5">
        <v>176994033.72459999</v>
      </c>
      <c r="P300" s="5">
        <v>0</v>
      </c>
      <c r="Q300" s="5">
        <v>356687.79879999999</v>
      </c>
      <c r="R300" s="5">
        <v>46594670.934299998</v>
      </c>
      <c r="S300" s="6">
        <f t="shared" si="31"/>
        <v>223945392.45769998</v>
      </c>
    </row>
    <row r="301" spans="1:19" ht="25" customHeight="1" x14ac:dyDescent="0.25">
      <c r="A301" s="143"/>
      <c r="B301" s="140"/>
      <c r="C301" s="1">
        <v>5</v>
      </c>
      <c r="D301" s="5" t="s">
        <v>338</v>
      </c>
      <c r="E301" s="5">
        <v>151337706.44690001</v>
      </c>
      <c r="F301" s="5">
        <v>-4907596.13</v>
      </c>
      <c r="G301" s="5">
        <v>304983.80229999998</v>
      </c>
      <c r="H301" s="5">
        <v>42123527.323700003</v>
      </c>
      <c r="I301" s="6">
        <f t="shared" si="30"/>
        <v>188858621.44290003</v>
      </c>
      <c r="J301" s="11"/>
      <c r="K301" s="145"/>
      <c r="L301" s="140"/>
      <c r="M301" s="12">
        <v>12</v>
      </c>
      <c r="N301" s="5" t="s">
        <v>690</v>
      </c>
      <c r="O301" s="5">
        <v>119161646.55140001</v>
      </c>
      <c r="P301" s="5">
        <v>0</v>
      </c>
      <c r="Q301" s="5">
        <v>240140.89350000001</v>
      </c>
      <c r="R301" s="5">
        <v>31399528.278700002</v>
      </c>
      <c r="S301" s="6">
        <f t="shared" si="31"/>
        <v>150801315.7236</v>
      </c>
    </row>
    <row r="302" spans="1:19" ht="25" customHeight="1" x14ac:dyDescent="0.25">
      <c r="A302" s="143"/>
      <c r="B302" s="140"/>
      <c r="C302" s="1">
        <v>6</v>
      </c>
      <c r="D302" s="5" t="s">
        <v>40</v>
      </c>
      <c r="E302" s="5">
        <v>164787538.03830001</v>
      </c>
      <c r="F302" s="5">
        <v>-4907596.13</v>
      </c>
      <c r="G302" s="5">
        <v>332088.6189</v>
      </c>
      <c r="H302" s="5">
        <v>44578582.951399997</v>
      </c>
      <c r="I302" s="6">
        <f t="shared" si="30"/>
        <v>204790613.47860003</v>
      </c>
      <c r="J302" s="11"/>
      <c r="K302" s="145"/>
      <c r="L302" s="140"/>
      <c r="M302" s="12">
        <v>13</v>
      </c>
      <c r="N302" s="5" t="s">
        <v>691</v>
      </c>
      <c r="O302" s="5">
        <v>159083103.97279999</v>
      </c>
      <c r="P302" s="5">
        <v>0</v>
      </c>
      <c r="Q302" s="5">
        <v>320592.73969999998</v>
      </c>
      <c r="R302" s="5">
        <v>38651993.237800002</v>
      </c>
      <c r="S302" s="6">
        <f t="shared" si="31"/>
        <v>198055689.95029998</v>
      </c>
    </row>
    <row r="303" spans="1:19" ht="25" customHeight="1" x14ac:dyDescent="0.25">
      <c r="A303" s="143"/>
      <c r="B303" s="140"/>
      <c r="C303" s="1">
        <v>7</v>
      </c>
      <c r="D303" s="5" t="s">
        <v>339</v>
      </c>
      <c r="E303" s="5">
        <v>129208657.38349999</v>
      </c>
      <c r="F303" s="5">
        <v>-4907596.13</v>
      </c>
      <c r="G303" s="5">
        <v>260388.16459999999</v>
      </c>
      <c r="H303" s="5">
        <v>35485884.054200001</v>
      </c>
      <c r="I303" s="6">
        <f t="shared" si="30"/>
        <v>160047333.47229999</v>
      </c>
      <c r="J303" s="11"/>
      <c r="K303" s="145"/>
      <c r="L303" s="140"/>
      <c r="M303" s="12">
        <v>14</v>
      </c>
      <c r="N303" s="5" t="s">
        <v>692</v>
      </c>
      <c r="O303" s="5">
        <v>158853017.19620001</v>
      </c>
      <c r="P303" s="5">
        <v>0</v>
      </c>
      <c r="Q303" s="5">
        <v>320129.05650000001</v>
      </c>
      <c r="R303" s="5">
        <v>39055412.2742</v>
      </c>
      <c r="S303" s="6">
        <f t="shared" si="31"/>
        <v>198228558.52689999</v>
      </c>
    </row>
    <row r="304" spans="1:19" ht="25" customHeight="1" x14ac:dyDescent="0.25">
      <c r="A304" s="143"/>
      <c r="B304" s="140"/>
      <c r="C304" s="1">
        <v>8</v>
      </c>
      <c r="D304" s="5" t="s">
        <v>340</v>
      </c>
      <c r="E304" s="5">
        <v>138600085.46900001</v>
      </c>
      <c r="F304" s="5">
        <v>-4907596.13</v>
      </c>
      <c r="G304" s="5">
        <v>279314.27039999998</v>
      </c>
      <c r="H304" s="5">
        <v>38985644.2042</v>
      </c>
      <c r="I304" s="6">
        <f t="shared" si="30"/>
        <v>172957447.8136</v>
      </c>
      <c r="J304" s="11"/>
      <c r="K304" s="145"/>
      <c r="L304" s="140"/>
      <c r="M304" s="12">
        <v>15</v>
      </c>
      <c r="N304" s="5" t="s">
        <v>693</v>
      </c>
      <c r="O304" s="5">
        <v>125537769.75470001</v>
      </c>
      <c r="P304" s="5">
        <v>0</v>
      </c>
      <c r="Q304" s="5">
        <v>252990.3964</v>
      </c>
      <c r="R304" s="5">
        <v>34026367.794299997</v>
      </c>
      <c r="S304" s="6">
        <f t="shared" si="31"/>
        <v>159817127.9454</v>
      </c>
    </row>
    <row r="305" spans="1:19" ht="25" customHeight="1" x14ac:dyDescent="0.25">
      <c r="A305" s="143"/>
      <c r="B305" s="140"/>
      <c r="C305" s="1">
        <v>9</v>
      </c>
      <c r="D305" s="5" t="s">
        <v>341</v>
      </c>
      <c r="E305" s="5">
        <v>126359276.4685</v>
      </c>
      <c r="F305" s="5">
        <v>-4907596.13</v>
      </c>
      <c r="G305" s="5">
        <v>254645.9405</v>
      </c>
      <c r="H305" s="5">
        <v>34591961.627800003</v>
      </c>
      <c r="I305" s="6">
        <f t="shared" si="30"/>
        <v>156298287.90680003</v>
      </c>
      <c r="J305" s="11"/>
      <c r="K305" s="145"/>
      <c r="L305" s="140"/>
      <c r="M305" s="12">
        <v>16</v>
      </c>
      <c r="N305" s="5" t="s">
        <v>694</v>
      </c>
      <c r="O305" s="5">
        <v>159957919.7814</v>
      </c>
      <c r="P305" s="5">
        <v>0</v>
      </c>
      <c r="Q305" s="5">
        <v>322355.71500000003</v>
      </c>
      <c r="R305" s="5">
        <v>39908408.131700002</v>
      </c>
      <c r="S305" s="6">
        <f t="shared" si="31"/>
        <v>200188683.62810001</v>
      </c>
    </row>
    <row r="306" spans="1:19" ht="25" customHeight="1" x14ac:dyDescent="0.25">
      <c r="A306" s="143"/>
      <c r="B306" s="140"/>
      <c r="C306" s="1">
        <v>10</v>
      </c>
      <c r="D306" s="5" t="s">
        <v>342</v>
      </c>
      <c r="E306" s="5">
        <v>119835777.4391</v>
      </c>
      <c r="F306" s="5">
        <v>-4907596.13</v>
      </c>
      <c r="G306" s="5">
        <v>241499.43799999999</v>
      </c>
      <c r="H306" s="5">
        <v>35617818.3882</v>
      </c>
      <c r="I306" s="6">
        <f t="shared" si="30"/>
        <v>150787499.13529998</v>
      </c>
      <c r="J306" s="11"/>
      <c r="K306" s="146"/>
      <c r="L306" s="141"/>
      <c r="M306" s="12">
        <v>17</v>
      </c>
      <c r="N306" s="5" t="s">
        <v>695</v>
      </c>
      <c r="O306" s="5">
        <v>169956001.83090001</v>
      </c>
      <c r="P306" s="5">
        <v>0</v>
      </c>
      <c r="Q306" s="5">
        <v>342504.38219999999</v>
      </c>
      <c r="R306" s="5">
        <v>36346334.972599998</v>
      </c>
      <c r="S306" s="6">
        <f t="shared" si="31"/>
        <v>206644841.1857</v>
      </c>
    </row>
    <row r="307" spans="1:19" ht="25" customHeight="1" x14ac:dyDescent="0.3">
      <c r="A307" s="143"/>
      <c r="B307" s="141"/>
      <c r="C307" s="1">
        <v>11</v>
      </c>
      <c r="D307" s="5" t="s">
        <v>343</v>
      </c>
      <c r="E307" s="5">
        <v>163556401.55340001</v>
      </c>
      <c r="F307" s="5">
        <v>-4907596.13</v>
      </c>
      <c r="G307" s="5">
        <v>329607.56709999999</v>
      </c>
      <c r="H307" s="5">
        <v>43597576.171599999</v>
      </c>
      <c r="I307" s="6">
        <f t="shared" si="30"/>
        <v>202575989.16210002</v>
      </c>
      <c r="J307" s="11"/>
      <c r="K307" s="18"/>
      <c r="L307" s="129" t="s">
        <v>844</v>
      </c>
      <c r="M307" s="130"/>
      <c r="N307" s="131"/>
      <c r="O307" s="14">
        <f>SUM(O290:O306)</f>
        <v>2538541225.7249002</v>
      </c>
      <c r="P307" s="14">
        <f t="shared" ref="P307:S307" si="35">SUM(P290:P306)</f>
        <v>0</v>
      </c>
      <c r="Q307" s="14">
        <f t="shared" si="35"/>
        <v>5115803.4132999992</v>
      </c>
      <c r="R307" s="14">
        <f t="shared" si="35"/>
        <v>650934668.06169987</v>
      </c>
      <c r="S307" s="14">
        <f t="shared" si="35"/>
        <v>3194591697.1998997</v>
      </c>
    </row>
    <row r="308" spans="1:19" ht="25" customHeight="1" x14ac:dyDescent="0.3">
      <c r="A308" s="1"/>
      <c r="B308" s="129" t="s">
        <v>828</v>
      </c>
      <c r="C308" s="130"/>
      <c r="D308" s="131"/>
      <c r="E308" s="14">
        <f>SUM(E297:E307)</f>
        <v>1629313126.2943003</v>
      </c>
      <c r="F308" s="14">
        <f t="shared" ref="F308:I308" si="36">SUM(F297:F307)</f>
        <v>-53983557.430000007</v>
      </c>
      <c r="G308" s="14">
        <f t="shared" si="36"/>
        <v>3283478.5461999997</v>
      </c>
      <c r="H308" s="14">
        <f t="shared" si="36"/>
        <v>444658897.32909995</v>
      </c>
      <c r="I308" s="14">
        <f t="shared" si="36"/>
        <v>2023271944.7396004</v>
      </c>
      <c r="J308" s="11"/>
      <c r="K308" s="144">
        <v>32</v>
      </c>
      <c r="L308" s="139" t="s">
        <v>57</v>
      </c>
      <c r="M308" s="12">
        <v>1</v>
      </c>
      <c r="N308" s="5" t="s">
        <v>696</v>
      </c>
      <c r="O308" s="5">
        <v>113081342.9401</v>
      </c>
      <c r="P308" s="5">
        <v>0</v>
      </c>
      <c r="Q308" s="5">
        <v>227887.54199999999</v>
      </c>
      <c r="R308" s="5">
        <v>44580628.108000003</v>
      </c>
      <c r="S308" s="6">
        <f t="shared" si="31"/>
        <v>157889858.59009999</v>
      </c>
    </row>
    <row r="309" spans="1:19" ht="25" customHeight="1" x14ac:dyDescent="0.25">
      <c r="A309" s="143">
        <v>16</v>
      </c>
      <c r="B309" s="139" t="s">
        <v>41</v>
      </c>
      <c r="C309" s="1">
        <v>1</v>
      </c>
      <c r="D309" s="5" t="s">
        <v>344</v>
      </c>
      <c r="E309" s="5">
        <v>127851413.5165</v>
      </c>
      <c r="F309" s="5">
        <v>0</v>
      </c>
      <c r="G309" s="5">
        <v>257652.97450000001</v>
      </c>
      <c r="H309" s="5">
        <v>39285891.767300002</v>
      </c>
      <c r="I309" s="6">
        <f t="shared" si="30"/>
        <v>167394958.25830001</v>
      </c>
      <c r="J309" s="11"/>
      <c r="K309" s="145"/>
      <c r="L309" s="140"/>
      <c r="M309" s="12">
        <v>2</v>
      </c>
      <c r="N309" s="5" t="s">
        <v>697</v>
      </c>
      <c r="O309" s="5">
        <v>141286355.8204</v>
      </c>
      <c r="P309" s="5">
        <v>0</v>
      </c>
      <c r="Q309" s="5">
        <v>284727.78539999999</v>
      </c>
      <c r="R309" s="5">
        <v>50941016.952100001</v>
      </c>
      <c r="S309" s="6">
        <f t="shared" si="31"/>
        <v>192512100.55790001</v>
      </c>
    </row>
    <row r="310" spans="1:19" ht="25" customHeight="1" x14ac:dyDescent="0.25">
      <c r="A310" s="143"/>
      <c r="B310" s="140"/>
      <c r="C310" s="1">
        <v>2</v>
      </c>
      <c r="D310" s="5" t="s">
        <v>345</v>
      </c>
      <c r="E310" s="5">
        <v>120314624.64740001</v>
      </c>
      <c r="F310" s="5">
        <v>0</v>
      </c>
      <c r="G310" s="5">
        <v>242464.4363</v>
      </c>
      <c r="H310" s="5">
        <v>37381883.156900004</v>
      </c>
      <c r="I310" s="6">
        <f t="shared" si="30"/>
        <v>157938972.24059999</v>
      </c>
      <c r="J310" s="11"/>
      <c r="K310" s="145"/>
      <c r="L310" s="140"/>
      <c r="M310" s="12">
        <v>3</v>
      </c>
      <c r="N310" s="5" t="s">
        <v>698</v>
      </c>
      <c r="O310" s="5">
        <v>130154369.596</v>
      </c>
      <c r="P310" s="5">
        <v>0</v>
      </c>
      <c r="Q310" s="5">
        <v>262294.01419999998</v>
      </c>
      <c r="R310" s="5">
        <v>43754326.835900001</v>
      </c>
      <c r="S310" s="6">
        <f t="shared" si="31"/>
        <v>174170990.4461</v>
      </c>
    </row>
    <row r="311" spans="1:19" ht="25" customHeight="1" x14ac:dyDescent="0.25">
      <c r="A311" s="143"/>
      <c r="B311" s="140"/>
      <c r="C311" s="1">
        <v>3</v>
      </c>
      <c r="D311" s="5" t="s">
        <v>346</v>
      </c>
      <c r="E311" s="5">
        <v>110531791.7185</v>
      </c>
      <c r="F311" s="5">
        <v>0</v>
      </c>
      <c r="G311" s="5">
        <v>222749.55069999999</v>
      </c>
      <c r="H311" s="5">
        <v>34306928.483499996</v>
      </c>
      <c r="I311" s="6">
        <f t="shared" si="30"/>
        <v>145061469.7527</v>
      </c>
      <c r="J311" s="11"/>
      <c r="K311" s="145"/>
      <c r="L311" s="140"/>
      <c r="M311" s="12">
        <v>4</v>
      </c>
      <c r="N311" s="5" t="s">
        <v>699</v>
      </c>
      <c r="O311" s="5">
        <v>138937181.75400001</v>
      </c>
      <c r="P311" s="5">
        <v>0</v>
      </c>
      <c r="Q311" s="5">
        <v>279993.60479999997</v>
      </c>
      <c r="R311" s="5">
        <v>47985687.870200001</v>
      </c>
      <c r="S311" s="6">
        <f t="shared" si="31"/>
        <v>187202863.229</v>
      </c>
    </row>
    <row r="312" spans="1:19" ht="25" customHeight="1" x14ac:dyDescent="0.25">
      <c r="A312" s="143"/>
      <c r="B312" s="140"/>
      <c r="C312" s="1">
        <v>4</v>
      </c>
      <c r="D312" s="5" t="s">
        <v>347</v>
      </c>
      <c r="E312" s="5">
        <v>117559087.0608</v>
      </c>
      <c r="F312" s="5">
        <v>0</v>
      </c>
      <c r="G312" s="5">
        <v>236911.3303</v>
      </c>
      <c r="H312" s="5">
        <v>36973463.693800002</v>
      </c>
      <c r="I312" s="6">
        <f t="shared" si="30"/>
        <v>154769462.08490002</v>
      </c>
      <c r="J312" s="11"/>
      <c r="K312" s="145"/>
      <c r="L312" s="140"/>
      <c r="M312" s="12">
        <v>5</v>
      </c>
      <c r="N312" s="5" t="s">
        <v>700</v>
      </c>
      <c r="O312" s="5">
        <v>128968464.2058</v>
      </c>
      <c r="P312" s="5">
        <v>0</v>
      </c>
      <c r="Q312" s="5">
        <v>259904.1145</v>
      </c>
      <c r="R312" s="5">
        <v>48685055.234899998</v>
      </c>
      <c r="S312" s="6">
        <f t="shared" si="31"/>
        <v>177913423.55519998</v>
      </c>
    </row>
    <row r="313" spans="1:19" ht="25" customHeight="1" x14ac:dyDescent="0.25">
      <c r="A313" s="143"/>
      <c r="B313" s="140"/>
      <c r="C313" s="1">
        <v>5</v>
      </c>
      <c r="D313" s="5" t="s">
        <v>348</v>
      </c>
      <c r="E313" s="5">
        <v>126059350.7667</v>
      </c>
      <c r="F313" s="5">
        <v>0</v>
      </c>
      <c r="G313" s="5">
        <v>254041.51420000001</v>
      </c>
      <c r="H313" s="5">
        <v>36420570.365199998</v>
      </c>
      <c r="I313" s="6">
        <f t="shared" si="30"/>
        <v>162733962.64609998</v>
      </c>
      <c r="J313" s="11"/>
      <c r="K313" s="145"/>
      <c r="L313" s="140"/>
      <c r="M313" s="12">
        <v>6</v>
      </c>
      <c r="N313" s="5" t="s">
        <v>701</v>
      </c>
      <c r="O313" s="5">
        <v>128946913.7912</v>
      </c>
      <c r="P313" s="5">
        <v>0</v>
      </c>
      <c r="Q313" s="5">
        <v>259860.685</v>
      </c>
      <c r="R313" s="5">
        <v>48320254.8781</v>
      </c>
      <c r="S313" s="6">
        <f t="shared" si="31"/>
        <v>177527029.35429999</v>
      </c>
    </row>
    <row r="314" spans="1:19" ht="25" customHeight="1" x14ac:dyDescent="0.25">
      <c r="A314" s="143"/>
      <c r="B314" s="140"/>
      <c r="C314" s="1">
        <v>6</v>
      </c>
      <c r="D314" s="5" t="s">
        <v>349</v>
      </c>
      <c r="E314" s="5">
        <v>126481457.1277</v>
      </c>
      <c r="F314" s="5">
        <v>0</v>
      </c>
      <c r="G314" s="5">
        <v>254892.1654</v>
      </c>
      <c r="H314" s="5">
        <v>36533887.726099998</v>
      </c>
      <c r="I314" s="6">
        <f t="shared" si="30"/>
        <v>163270237.0192</v>
      </c>
      <c r="J314" s="11"/>
      <c r="K314" s="145"/>
      <c r="L314" s="140"/>
      <c r="M314" s="12">
        <v>7</v>
      </c>
      <c r="N314" s="5" t="s">
        <v>702</v>
      </c>
      <c r="O314" s="5">
        <v>139748948.8073</v>
      </c>
      <c r="P314" s="5">
        <v>0</v>
      </c>
      <c r="Q314" s="5">
        <v>281629.5209</v>
      </c>
      <c r="R314" s="5">
        <v>50967788.467100002</v>
      </c>
      <c r="S314" s="6">
        <f t="shared" si="31"/>
        <v>190998366.79530001</v>
      </c>
    </row>
    <row r="315" spans="1:19" ht="25" customHeight="1" x14ac:dyDescent="0.25">
      <c r="A315" s="143"/>
      <c r="B315" s="140"/>
      <c r="C315" s="1">
        <v>7</v>
      </c>
      <c r="D315" s="5" t="s">
        <v>350</v>
      </c>
      <c r="E315" s="5">
        <v>113207575.027</v>
      </c>
      <c r="F315" s="5">
        <v>0</v>
      </c>
      <c r="G315" s="5">
        <v>228141.93160000001</v>
      </c>
      <c r="H315" s="5">
        <v>33523246.232500002</v>
      </c>
      <c r="I315" s="6">
        <f t="shared" si="30"/>
        <v>146958963.1911</v>
      </c>
      <c r="J315" s="11"/>
      <c r="K315" s="145"/>
      <c r="L315" s="140"/>
      <c r="M315" s="12">
        <v>8</v>
      </c>
      <c r="N315" s="5" t="s">
        <v>703</v>
      </c>
      <c r="O315" s="5">
        <v>135390296.29609999</v>
      </c>
      <c r="P315" s="5">
        <v>0</v>
      </c>
      <c r="Q315" s="5">
        <v>272845.73239999998</v>
      </c>
      <c r="R315" s="5">
        <v>46437478.8486</v>
      </c>
      <c r="S315" s="6">
        <f t="shared" si="31"/>
        <v>182100620.87709999</v>
      </c>
    </row>
    <row r="316" spans="1:19" ht="25" customHeight="1" x14ac:dyDescent="0.25">
      <c r="A316" s="143"/>
      <c r="B316" s="140"/>
      <c r="C316" s="1">
        <v>8</v>
      </c>
      <c r="D316" s="5" t="s">
        <v>351</v>
      </c>
      <c r="E316" s="5">
        <v>119910268.3215</v>
      </c>
      <c r="F316" s="5">
        <v>0</v>
      </c>
      <c r="G316" s="5">
        <v>241649.55600000001</v>
      </c>
      <c r="H316" s="5">
        <v>35721279.930100001</v>
      </c>
      <c r="I316" s="6">
        <f t="shared" si="30"/>
        <v>155873197.80759999</v>
      </c>
      <c r="J316" s="11"/>
      <c r="K316" s="145"/>
      <c r="L316" s="140"/>
      <c r="M316" s="12">
        <v>9</v>
      </c>
      <c r="N316" s="5" t="s">
        <v>704</v>
      </c>
      <c r="O316" s="5">
        <v>129138882.28380001</v>
      </c>
      <c r="P316" s="5">
        <v>0</v>
      </c>
      <c r="Q316" s="5">
        <v>260247.55009999999</v>
      </c>
      <c r="R316" s="5">
        <v>47285012.701499999</v>
      </c>
      <c r="S316" s="6">
        <f t="shared" si="31"/>
        <v>176684142.5354</v>
      </c>
    </row>
    <row r="317" spans="1:19" ht="25" customHeight="1" x14ac:dyDescent="0.25">
      <c r="A317" s="143"/>
      <c r="B317" s="140"/>
      <c r="C317" s="1">
        <v>9</v>
      </c>
      <c r="D317" s="5" t="s">
        <v>352</v>
      </c>
      <c r="E317" s="5">
        <v>134908749.87959999</v>
      </c>
      <c r="F317" s="5">
        <v>0</v>
      </c>
      <c r="G317" s="5">
        <v>271875.29440000001</v>
      </c>
      <c r="H317" s="5">
        <v>39523142.779600002</v>
      </c>
      <c r="I317" s="6">
        <f t="shared" si="30"/>
        <v>174703767.95359999</v>
      </c>
      <c r="J317" s="11"/>
      <c r="K317" s="145"/>
      <c r="L317" s="140"/>
      <c r="M317" s="12">
        <v>10</v>
      </c>
      <c r="N317" s="5" t="s">
        <v>705</v>
      </c>
      <c r="O317" s="5">
        <v>151436123.977</v>
      </c>
      <c r="P317" s="5">
        <v>0</v>
      </c>
      <c r="Q317" s="5">
        <v>305182.1385</v>
      </c>
      <c r="R317" s="5">
        <v>50943247.911600001</v>
      </c>
      <c r="S317" s="6">
        <f t="shared" si="31"/>
        <v>202684554.0271</v>
      </c>
    </row>
    <row r="318" spans="1:19" ht="25" customHeight="1" x14ac:dyDescent="0.25">
      <c r="A318" s="143"/>
      <c r="B318" s="140"/>
      <c r="C318" s="1">
        <v>10</v>
      </c>
      <c r="D318" s="5" t="s">
        <v>353</v>
      </c>
      <c r="E318" s="5">
        <v>119240453.59540001</v>
      </c>
      <c r="F318" s="5">
        <v>0</v>
      </c>
      <c r="G318" s="5">
        <v>240299.70970000001</v>
      </c>
      <c r="H318" s="5">
        <v>36886917.847900003</v>
      </c>
      <c r="I318" s="6">
        <f t="shared" si="30"/>
        <v>156367671.153</v>
      </c>
      <c r="J318" s="11"/>
      <c r="K318" s="145"/>
      <c r="L318" s="140"/>
      <c r="M318" s="12">
        <v>11</v>
      </c>
      <c r="N318" s="5" t="s">
        <v>706</v>
      </c>
      <c r="O318" s="5">
        <v>134869056.12709999</v>
      </c>
      <c r="P318" s="5">
        <v>0</v>
      </c>
      <c r="Q318" s="5">
        <v>271795.3014</v>
      </c>
      <c r="R318" s="5">
        <v>49356497.140000001</v>
      </c>
      <c r="S318" s="6">
        <f t="shared" si="31"/>
        <v>184497348.56849998</v>
      </c>
    </row>
    <row r="319" spans="1:19" ht="25" customHeight="1" x14ac:dyDescent="0.25">
      <c r="A319" s="143"/>
      <c r="B319" s="140"/>
      <c r="C319" s="1">
        <v>11</v>
      </c>
      <c r="D319" s="5" t="s">
        <v>354</v>
      </c>
      <c r="E319" s="5">
        <v>147078095.04750001</v>
      </c>
      <c r="F319" s="5">
        <v>0</v>
      </c>
      <c r="G319" s="5">
        <v>296399.6066</v>
      </c>
      <c r="H319" s="5">
        <v>42509474.506800003</v>
      </c>
      <c r="I319" s="6">
        <f t="shared" si="30"/>
        <v>189883969.1609</v>
      </c>
      <c r="J319" s="11"/>
      <c r="K319" s="145"/>
      <c r="L319" s="140"/>
      <c r="M319" s="12">
        <v>12</v>
      </c>
      <c r="N319" s="5" t="s">
        <v>707</v>
      </c>
      <c r="O319" s="5">
        <v>129081256.40809999</v>
      </c>
      <c r="P319" s="5">
        <v>0</v>
      </c>
      <c r="Q319" s="5">
        <v>260131.41930000001</v>
      </c>
      <c r="R319" s="5">
        <v>46348394.324500002</v>
      </c>
      <c r="S319" s="6">
        <f t="shared" si="31"/>
        <v>175689782.15189999</v>
      </c>
    </row>
    <row r="320" spans="1:19" ht="25" customHeight="1" x14ac:dyDescent="0.25">
      <c r="A320" s="143"/>
      <c r="B320" s="140"/>
      <c r="C320" s="1">
        <v>12</v>
      </c>
      <c r="D320" s="5" t="s">
        <v>355</v>
      </c>
      <c r="E320" s="5">
        <v>124912747.0501</v>
      </c>
      <c r="F320" s="5">
        <v>0</v>
      </c>
      <c r="G320" s="5">
        <v>251730.8174</v>
      </c>
      <c r="H320" s="5">
        <v>36537964.997100003</v>
      </c>
      <c r="I320" s="6">
        <f t="shared" si="30"/>
        <v>161702442.8646</v>
      </c>
      <c r="J320" s="11"/>
      <c r="K320" s="145"/>
      <c r="L320" s="140"/>
      <c r="M320" s="12">
        <v>13</v>
      </c>
      <c r="N320" s="5" t="s">
        <v>708</v>
      </c>
      <c r="O320" s="5">
        <v>153241887.4594</v>
      </c>
      <c r="P320" s="5">
        <v>0</v>
      </c>
      <c r="Q320" s="5">
        <v>308821.20919999998</v>
      </c>
      <c r="R320" s="5">
        <v>54386849.423799999</v>
      </c>
      <c r="S320" s="6">
        <f t="shared" si="31"/>
        <v>207937558.09239998</v>
      </c>
    </row>
    <row r="321" spans="1:19" ht="25" customHeight="1" x14ac:dyDescent="0.25">
      <c r="A321" s="143"/>
      <c r="B321" s="140"/>
      <c r="C321" s="1">
        <v>13</v>
      </c>
      <c r="D321" s="5" t="s">
        <v>356</v>
      </c>
      <c r="E321" s="5">
        <v>112842941.51450001</v>
      </c>
      <c r="F321" s="5">
        <v>0</v>
      </c>
      <c r="G321" s="5">
        <v>227407.10279999999</v>
      </c>
      <c r="H321" s="5">
        <v>35397713.860799998</v>
      </c>
      <c r="I321" s="6">
        <f t="shared" si="30"/>
        <v>148468062.4781</v>
      </c>
      <c r="J321" s="11"/>
      <c r="K321" s="145"/>
      <c r="L321" s="140"/>
      <c r="M321" s="12">
        <v>14</v>
      </c>
      <c r="N321" s="5" t="s">
        <v>709</v>
      </c>
      <c r="O321" s="5">
        <v>187661311.47839999</v>
      </c>
      <c r="P321" s="5">
        <v>0</v>
      </c>
      <c r="Q321" s="5">
        <v>378185.06469999999</v>
      </c>
      <c r="R321" s="5">
        <v>67508892.118499994</v>
      </c>
      <c r="S321" s="6">
        <f t="shared" si="31"/>
        <v>255548388.66159999</v>
      </c>
    </row>
    <row r="322" spans="1:19" ht="25" customHeight="1" x14ac:dyDescent="0.25">
      <c r="A322" s="143"/>
      <c r="B322" s="140"/>
      <c r="C322" s="1">
        <v>14</v>
      </c>
      <c r="D322" s="5" t="s">
        <v>357</v>
      </c>
      <c r="E322" s="5">
        <v>109814562.21709999</v>
      </c>
      <c r="F322" s="5">
        <v>0</v>
      </c>
      <c r="G322" s="5">
        <v>221304.15160000001</v>
      </c>
      <c r="H322" s="5">
        <v>34117758.496799998</v>
      </c>
      <c r="I322" s="6">
        <f t="shared" si="30"/>
        <v>144153624.8655</v>
      </c>
      <c r="J322" s="11"/>
      <c r="K322" s="145"/>
      <c r="L322" s="140"/>
      <c r="M322" s="12">
        <v>15</v>
      </c>
      <c r="N322" s="5" t="s">
        <v>710</v>
      </c>
      <c r="O322" s="5">
        <v>151507099.5192</v>
      </c>
      <c r="P322" s="5">
        <v>0</v>
      </c>
      <c r="Q322" s="5">
        <v>305325.17219999997</v>
      </c>
      <c r="R322" s="5">
        <v>53523006.487000003</v>
      </c>
      <c r="S322" s="6">
        <f t="shared" si="31"/>
        <v>205335431.17839998</v>
      </c>
    </row>
    <row r="323" spans="1:19" ht="25" customHeight="1" x14ac:dyDescent="0.25">
      <c r="A323" s="143"/>
      <c r="B323" s="140"/>
      <c r="C323" s="1">
        <v>15</v>
      </c>
      <c r="D323" s="5" t="s">
        <v>358</v>
      </c>
      <c r="E323" s="5">
        <v>97827367.568900004</v>
      </c>
      <c r="F323" s="5">
        <v>0</v>
      </c>
      <c r="G323" s="5">
        <v>197146.91880000001</v>
      </c>
      <c r="H323" s="5">
        <v>30400518.252099998</v>
      </c>
      <c r="I323" s="6">
        <f t="shared" si="30"/>
        <v>128425032.73980001</v>
      </c>
      <c r="J323" s="11"/>
      <c r="K323" s="145"/>
      <c r="L323" s="140"/>
      <c r="M323" s="12">
        <v>16</v>
      </c>
      <c r="N323" s="5" t="s">
        <v>711</v>
      </c>
      <c r="O323" s="5">
        <v>152883947.63339999</v>
      </c>
      <c r="P323" s="5">
        <v>0</v>
      </c>
      <c r="Q323" s="5">
        <v>308099.86979999999</v>
      </c>
      <c r="R323" s="5">
        <v>53601628.579999998</v>
      </c>
      <c r="S323" s="6">
        <f t="shared" si="31"/>
        <v>206793676.08319998</v>
      </c>
    </row>
    <row r="324" spans="1:19" ht="25" customHeight="1" x14ac:dyDescent="0.25">
      <c r="A324" s="143"/>
      <c r="B324" s="140"/>
      <c r="C324" s="1">
        <v>16</v>
      </c>
      <c r="D324" s="5" t="s">
        <v>359</v>
      </c>
      <c r="E324" s="5">
        <v>106043588.7747</v>
      </c>
      <c r="F324" s="5">
        <v>0</v>
      </c>
      <c r="G324" s="5">
        <v>213704.68520000001</v>
      </c>
      <c r="H324" s="5">
        <v>33320921.277100001</v>
      </c>
      <c r="I324" s="6">
        <f t="shared" si="30"/>
        <v>139578214.73700002</v>
      </c>
      <c r="J324" s="11"/>
      <c r="K324" s="145"/>
      <c r="L324" s="140"/>
      <c r="M324" s="12">
        <v>17</v>
      </c>
      <c r="N324" s="5" t="s">
        <v>712</v>
      </c>
      <c r="O324" s="5">
        <v>105038101.00319999</v>
      </c>
      <c r="P324" s="5">
        <v>0</v>
      </c>
      <c r="Q324" s="5">
        <v>211678.37270000001</v>
      </c>
      <c r="R324" s="5">
        <v>37498177.655199997</v>
      </c>
      <c r="S324" s="6">
        <f t="shared" si="31"/>
        <v>142747957.0311</v>
      </c>
    </row>
    <row r="325" spans="1:19" ht="25" customHeight="1" x14ac:dyDescent="0.25">
      <c r="A325" s="143"/>
      <c r="B325" s="140"/>
      <c r="C325" s="1">
        <v>17</v>
      </c>
      <c r="D325" s="5" t="s">
        <v>360</v>
      </c>
      <c r="E325" s="5">
        <v>124491369.4082</v>
      </c>
      <c r="F325" s="5">
        <v>0</v>
      </c>
      <c r="G325" s="5">
        <v>250881.6347</v>
      </c>
      <c r="H325" s="5">
        <v>35236007.755800001</v>
      </c>
      <c r="I325" s="6">
        <f t="shared" si="30"/>
        <v>159978258.7987</v>
      </c>
      <c r="J325" s="11"/>
      <c r="K325" s="145"/>
      <c r="L325" s="140"/>
      <c r="M325" s="12">
        <v>18</v>
      </c>
      <c r="N325" s="5" t="s">
        <v>713</v>
      </c>
      <c r="O325" s="5">
        <v>129249831.9496</v>
      </c>
      <c r="P325" s="5">
        <v>0</v>
      </c>
      <c r="Q325" s="5">
        <v>260471.14180000001</v>
      </c>
      <c r="R325" s="5">
        <v>48833221.723099999</v>
      </c>
      <c r="S325" s="6">
        <f t="shared" si="31"/>
        <v>178343524.8145</v>
      </c>
    </row>
    <row r="326" spans="1:19" ht="25" customHeight="1" x14ac:dyDescent="0.25">
      <c r="A326" s="143"/>
      <c r="B326" s="140"/>
      <c r="C326" s="1">
        <v>18</v>
      </c>
      <c r="D326" s="5" t="s">
        <v>361</v>
      </c>
      <c r="E326" s="5">
        <v>134747258.40360001</v>
      </c>
      <c r="F326" s="5">
        <v>0</v>
      </c>
      <c r="G326" s="5">
        <v>271549.84820000001</v>
      </c>
      <c r="H326" s="5">
        <v>38277036.457500003</v>
      </c>
      <c r="I326" s="6">
        <f t="shared" si="30"/>
        <v>173295844.70930001</v>
      </c>
      <c r="J326" s="11"/>
      <c r="K326" s="145"/>
      <c r="L326" s="140"/>
      <c r="M326" s="12">
        <v>19</v>
      </c>
      <c r="N326" s="5" t="s">
        <v>714</v>
      </c>
      <c r="O326" s="5">
        <v>102443235.5561</v>
      </c>
      <c r="P326" s="5">
        <v>0</v>
      </c>
      <c r="Q326" s="5">
        <v>206449.06169999999</v>
      </c>
      <c r="R326" s="5">
        <v>39473961.620499998</v>
      </c>
      <c r="S326" s="6">
        <f t="shared" si="31"/>
        <v>142123646.2383</v>
      </c>
    </row>
    <row r="327" spans="1:19" ht="25" customHeight="1" x14ac:dyDescent="0.25">
      <c r="A327" s="143"/>
      <c r="B327" s="140"/>
      <c r="C327" s="1">
        <v>19</v>
      </c>
      <c r="D327" s="5" t="s">
        <v>362</v>
      </c>
      <c r="E327" s="5">
        <v>118058315.6092</v>
      </c>
      <c r="F327" s="5">
        <v>0</v>
      </c>
      <c r="G327" s="5">
        <v>237917.40229999999</v>
      </c>
      <c r="H327" s="5">
        <v>34407398.594499998</v>
      </c>
      <c r="I327" s="6">
        <f t="shared" si="30"/>
        <v>152703631.60600001</v>
      </c>
      <c r="J327" s="11"/>
      <c r="K327" s="145"/>
      <c r="L327" s="140"/>
      <c r="M327" s="12">
        <v>20</v>
      </c>
      <c r="N327" s="5" t="s">
        <v>715</v>
      </c>
      <c r="O327" s="5">
        <v>110809713.01980001</v>
      </c>
      <c r="P327" s="5">
        <v>0</v>
      </c>
      <c r="Q327" s="5">
        <v>223309.63250000001</v>
      </c>
      <c r="R327" s="5">
        <v>43408528.100400001</v>
      </c>
      <c r="S327" s="6">
        <f t="shared" si="31"/>
        <v>154441550.7527</v>
      </c>
    </row>
    <row r="328" spans="1:19" ht="25" customHeight="1" x14ac:dyDescent="0.25">
      <c r="A328" s="143"/>
      <c r="B328" s="140"/>
      <c r="C328" s="1">
        <v>20</v>
      </c>
      <c r="D328" s="5" t="s">
        <v>363</v>
      </c>
      <c r="E328" s="5">
        <v>104882447.45919999</v>
      </c>
      <c r="F328" s="5">
        <v>0</v>
      </c>
      <c r="G328" s="5">
        <v>211364.69140000001</v>
      </c>
      <c r="H328" s="5">
        <v>31869489.743700001</v>
      </c>
      <c r="I328" s="6">
        <f t="shared" si="30"/>
        <v>136963301.89430001</v>
      </c>
      <c r="J328" s="11"/>
      <c r="K328" s="145"/>
      <c r="L328" s="140"/>
      <c r="M328" s="12">
        <v>21</v>
      </c>
      <c r="N328" s="5" t="s">
        <v>716</v>
      </c>
      <c r="O328" s="5">
        <v>114446264.86040001</v>
      </c>
      <c r="P328" s="5">
        <v>0</v>
      </c>
      <c r="Q328" s="5">
        <v>230638.2053</v>
      </c>
      <c r="R328" s="5">
        <v>41191108.133299999</v>
      </c>
      <c r="S328" s="6">
        <f t="shared" si="31"/>
        <v>155868011.199</v>
      </c>
    </row>
    <row r="329" spans="1:19" ht="25" customHeight="1" x14ac:dyDescent="0.25">
      <c r="A329" s="143"/>
      <c r="B329" s="140"/>
      <c r="C329" s="1">
        <v>21</v>
      </c>
      <c r="D329" s="5" t="s">
        <v>364</v>
      </c>
      <c r="E329" s="5">
        <v>115356280.1089</v>
      </c>
      <c r="F329" s="5">
        <v>0</v>
      </c>
      <c r="G329" s="5">
        <v>232472.1165</v>
      </c>
      <c r="H329" s="5">
        <v>35213621.230300002</v>
      </c>
      <c r="I329" s="6">
        <f t="shared" ref="I329:I392" si="37">E329+F329+G329+H329</f>
        <v>150802373.45570001</v>
      </c>
      <c r="J329" s="11"/>
      <c r="K329" s="145"/>
      <c r="L329" s="140"/>
      <c r="M329" s="12">
        <v>22</v>
      </c>
      <c r="N329" s="5" t="s">
        <v>717</v>
      </c>
      <c r="O329" s="5">
        <v>212541573.6742</v>
      </c>
      <c r="P329" s="5">
        <v>0</v>
      </c>
      <c r="Q329" s="5">
        <v>428325.09360000002</v>
      </c>
      <c r="R329" s="5">
        <v>73380623.884000003</v>
      </c>
      <c r="S329" s="6">
        <f t="shared" ref="S329:S392" si="38">O329+P329+Q329+R329</f>
        <v>286350522.65180004</v>
      </c>
    </row>
    <row r="330" spans="1:19" ht="25" customHeight="1" x14ac:dyDescent="0.25">
      <c r="A330" s="143"/>
      <c r="B330" s="140"/>
      <c r="C330" s="1">
        <v>22</v>
      </c>
      <c r="D330" s="5" t="s">
        <v>365</v>
      </c>
      <c r="E330" s="5">
        <v>112216641.1293</v>
      </c>
      <c r="F330" s="5">
        <v>0</v>
      </c>
      <c r="G330" s="5">
        <v>226144.94889999999</v>
      </c>
      <c r="H330" s="5">
        <v>33466241.3686</v>
      </c>
      <c r="I330" s="6">
        <f t="shared" si="37"/>
        <v>145909027.44679999</v>
      </c>
      <c r="J330" s="11"/>
      <c r="K330" s="146"/>
      <c r="L330" s="141"/>
      <c r="M330" s="12">
        <v>23</v>
      </c>
      <c r="N330" s="5" t="s">
        <v>718</v>
      </c>
      <c r="O330" s="5">
        <v>125800419.9809</v>
      </c>
      <c r="P330" s="5">
        <v>0</v>
      </c>
      <c r="Q330" s="5">
        <v>253519.70310000001</v>
      </c>
      <c r="R330" s="5">
        <v>40814922.1897</v>
      </c>
      <c r="S330" s="6">
        <f t="shared" si="38"/>
        <v>166868861.87369999</v>
      </c>
    </row>
    <row r="331" spans="1:19" ht="25" customHeight="1" x14ac:dyDescent="0.3">
      <c r="A331" s="143"/>
      <c r="B331" s="140"/>
      <c r="C331" s="1">
        <v>23</v>
      </c>
      <c r="D331" s="5" t="s">
        <v>366</v>
      </c>
      <c r="E331" s="5">
        <v>108542450.27850001</v>
      </c>
      <c r="F331" s="5">
        <v>0</v>
      </c>
      <c r="G331" s="5">
        <v>218740.5239</v>
      </c>
      <c r="H331" s="5">
        <v>32836879.977000002</v>
      </c>
      <c r="I331" s="6">
        <f t="shared" si="37"/>
        <v>141598070.77940002</v>
      </c>
      <c r="J331" s="11"/>
      <c r="K331" s="18"/>
      <c r="L331" s="129" t="s">
        <v>845</v>
      </c>
      <c r="M331" s="130"/>
      <c r="N331" s="131"/>
      <c r="O331" s="14">
        <f>SUM(O308:O330)</f>
        <v>3146662578.1415005</v>
      </c>
      <c r="P331" s="14">
        <f t="shared" ref="P331:S331" si="39">SUM(P308:P330)</f>
        <v>0</v>
      </c>
      <c r="Q331" s="14">
        <f t="shared" si="39"/>
        <v>6341321.9351000013</v>
      </c>
      <c r="R331" s="14">
        <f t="shared" si="39"/>
        <v>1129226309.1879997</v>
      </c>
      <c r="S331" s="14">
        <f t="shared" si="39"/>
        <v>4282230209.2645998</v>
      </c>
    </row>
    <row r="332" spans="1:19" ht="25" customHeight="1" x14ac:dyDescent="0.25">
      <c r="A332" s="143"/>
      <c r="B332" s="140"/>
      <c r="C332" s="1">
        <v>24</v>
      </c>
      <c r="D332" s="5" t="s">
        <v>367</v>
      </c>
      <c r="E332" s="5">
        <v>112285735.6973</v>
      </c>
      <c r="F332" s="5">
        <v>0</v>
      </c>
      <c r="G332" s="5">
        <v>226284.19190000001</v>
      </c>
      <c r="H332" s="5">
        <v>33273071.0405</v>
      </c>
      <c r="I332" s="6">
        <f t="shared" si="37"/>
        <v>145785090.92970002</v>
      </c>
      <c r="J332" s="11"/>
      <c r="K332" s="144">
        <v>33</v>
      </c>
      <c r="L332" s="139" t="s">
        <v>58</v>
      </c>
      <c r="M332" s="12">
        <v>1</v>
      </c>
      <c r="N332" s="5" t="s">
        <v>719</v>
      </c>
      <c r="O332" s="5">
        <v>117864053.35600001</v>
      </c>
      <c r="P332" s="5">
        <v>-1564740.79</v>
      </c>
      <c r="Q332" s="5">
        <v>237525.91459999999</v>
      </c>
      <c r="R332" s="5">
        <v>31493818.6107</v>
      </c>
      <c r="S332" s="6">
        <f t="shared" si="38"/>
        <v>148030657.09130001</v>
      </c>
    </row>
    <row r="333" spans="1:19" ht="25" customHeight="1" x14ac:dyDescent="0.25">
      <c r="A333" s="143"/>
      <c r="B333" s="140"/>
      <c r="C333" s="1">
        <v>25</v>
      </c>
      <c r="D333" s="5" t="s">
        <v>368</v>
      </c>
      <c r="E333" s="5">
        <v>113314034.68189999</v>
      </c>
      <c r="F333" s="5">
        <v>0</v>
      </c>
      <c r="G333" s="5">
        <v>228356.4748</v>
      </c>
      <c r="H333" s="5">
        <v>34020904.079000004</v>
      </c>
      <c r="I333" s="6">
        <f t="shared" si="37"/>
        <v>147563295.23570001</v>
      </c>
      <c r="J333" s="11"/>
      <c r="K333" s="145"/>
      <c r="L333" s="140"/>
      <c r="M333" s="12">
        <v>2</v>
      </c>
      <c r="N333" s="5" t="s">
        <v>720</v>
      </c>
      <c r="O333" s="5">
        <v>134168786.2392</v>
      </c>
      <c r="P333" s="5">
        <v>-1564740.79</v>
      </c>
      <c r="Q333" s="5">
        <v>270384.08029999997</v>
      </c>
      <c r="R333" s="5">
        <v>36908049.802199997</v>
      </c>
      <c r="S333" s="6">
        <f t="shared" si="38"/>
        <v>169782479.3317</v>
      </c>
    </row>
    <row r="334" spans="1:19" ht="25" customHeight="1" x14ac:dyDescent="0.25">
      <c r="A334" s="143"/>
      <c r="B334" s="140"/>
      <c r="C334" s="1">
        <v>26</v>
      </c>
      <c r="D334" s="5" t="s">
        <v>369</v>
      </c>
      <c r="E334" s="5">
        <v>120546871.3918</v>
      </c>
      <c r="F334" s="5">
        <v>0</v>
      </c>
      <c r="G334" s="5">
        <v>242932.47229999999</v>
      </c>
      <c r="H334" s="5">
        <v>37727528.033100002</v>
      </c>
      <c r="I334" s="6">
        <f t="shared" si="37"/>
        <v>158517331.89719999</v>
      </c>
      <c r="J334" s="11"/>
      <c r="K334" s="145"/>
      <c r="L334" s="140"/>
      <c r="M334" s="12">
        <v>3</v>
      </c>
      <c r="N334" s="5" t="s">
        <v>879</v>
      </c>
      <c r="O334" s="5">
        <v>144589169.98679999</v>
      </c>
      <c r="P334" s="5">
        <v>-1564740.79</v>
      </c>
      <c r="Q334" s="5">
        <v>291383.79229999997</v>
      </c>
      <c r="R334" s="5">
        <v>38380483.127599999</v>
      </c>
      <c r="S334" s="6">
        <f t="shared" si="38"/>
        <v>181696296.11669999</v>
      </c>
    </row>
    <row r="335" spans="1:19" ht="25" customHeight="1" x14ac:dyDescent="0.25">
      <c r="A335" s="143"/>
      <c r="B335" s="141"/>
      <c r="C335" s="1">
        <v>27</v>
      </c>
      <c r="D335" s="5" t="s">
        <v>370</v>
      </c>
      <c r="E335" s="5">
        <v>107839380.611</v>
      </c>
      <c r="F335" s="5">
        <v>0</v>
      </c>
      <c r="G335" s="5">
        <v>217323.6605</v>
      </c>
      <c r="H335" s="5">
        <v>31870874.477200001</v>
      </c>
      <c r="I335" s="6">
        <f t="shared" si="37"/>
        <v>139927578.74870002</v>
      </c>
      <c r="J335" s="11"/>
      <c r="K335" s="145"/>
      <c r="L335" s="140"/>
      <c r="M335" s="12">
        <v>4</v>
      </c>
      <c r="N335" s="5" t="s">
        <v>721</v>
      </c>
      <c r="O335" s="5">
        <v>156989471.88069999</v>
      </c>
      <c r="P335" s="5">
        <v>-1564740.79</v>
      </c>
      <c r="Q335" s="5">
        <v>316373.54080000002</v>
      </c>
      <c r="R335" s="5">
        <v>42513220.362300001</v>
      </c>
      <c r="S335" s="6">
        <f t="shared" si="38"/>
        <v>198254324.99380001</v>
      </c>
    </row>
    <row r="336" spans="1:19" ht="25" customHeight="1" x14ac:dyDescent="0.3">
      <c r="A336" s="1"/>
      <c r="B336" s="129" t="s">
        <v>829</v>
      </c>
      <c r="C336" s="130"/>
      <c r="D336" s="131"/>
      <c r="E336" s="14">
        <f>SUM(E309:E335)</f>
        <v>3186864858.6128001</v>
      </c>
      <c r="F336" s="14">
        <f t="shared" ref="F336:I336" si="40">SUM(F309:F335)</f>
        <v>0</v>
      </c>
      <c r="G336" s="14">
        <f t="shared" si="40"/>
        <v>6422339.7109000003</v>
      </c>
      <c r="H336" s="14">
        <f t="shared" si="40"/>
        <v>957040616.13080001</v>
      </c>
      <c r="I336" s="14">
        <f t="shared" si="40"/>
        <v>4150327814.4545002</v>
      </c>
      <c r="J336" s="11"/>
      <c r="K336" s="145"/>
      <c r="L336" s="140"/>
      <c r="M336" s="12">
        <v>5</v>
      </c>
      <c r="N336" s="5" t="s">
        <v>722</v>
      </c>
      <c r="O336" s="5">
        <v>147680767.84419999</v>
      </c>
      <c r="P336" s="5">
        <v>-1564740.79</v>
      </c>
      <c r="Q336" s="5">
        <v>297614.14490000001</v>
      </c>
      <c r="R336" s="5">
        <v>37438095.027500004</v>
      </c>
      <c r="S336" s="6">
        <f t="shared" si="38"/>
        <v>183851736.22659999</v>
      </c>
    </row>
    <row r="337" spans="1:19" ht="25" customHeight="1" x14ac:dyDescent="0.25">
      <c r="A337" s="143">
        <v>17</v>
      </c>
      <c r="B337" s="139" t="s">
        <v>42</v>
      </c>
      <c r="C337" s="1">
        <v>1</v>
      </c>
      <c r="D337" s="5" t="s">
        <v>371</v>
      </c>
      <c r="E337" s="5">
        <v>112614311.77509999</v>
      </c>
      <c r="F337" s="5">
        <v>0</v>
      </c>
      <c r="G337" s="5">
        <v>226946.3559</v>
      </c>
      <c r="H337" s="5">
        <v>34559696.050899997</v>
      </c>
      <c r="I337" s="6">
        <f t="shared" si="37"/>
        <v>147400954.18189999</v>
      </c>
      <c r="J337" s="11"/>
      <c r="K337" s="145"/>
      <c r="L337" s="140"/>
      <c r="M337" s="12">
        <v>6</v>
      </c>
      <c r="N337" s="5" t="s">
        <v>723</v>
      </c>
      <c r="O337" s="5">
        <v>133815491.76970001</v>
      </c>
      <c r="P337" s="5">
        <v>-1564740.79</v>
      </c>
      <c r="Q337" s="5">
        <v>269672.10249999998</v>
      </c>
      <c r="R337" s="5">
        <v>30764294.8268</v>
      </c>
      <c r="S337" s="6">
        <f t="shared" si="38"/>
        <v>163284717.90900001</v>
      </c>
    </row>
    <row r="338" spans="1:19" ht="25" customHeight="1" x14ac:dyDescent="0.25">
      <c r="A338" s="143"/>
      <c r="B338" s="140"/>
      <c r="C338" s="1">
        <v>2</v>
      </c>
      <c r="D338" s="5" t="s">
        <v>372</v>
      </c>
      <c r="E338" s="5">
        <v>133190211.6408</v>
      </c>
      <c r="F338" s="5">
        <v>0</v>
      </c>
      <c r="G338" s="5">
        <v>268412.00469999999</v>
      </c>
      <c r="H338" s="5">
        <v>40414041.717600003</v>
      </c>
      <c r="I338" s="6">
        <f t="shared" si="37"/>
        <v>173872665.36309999</v>
      </c>
      <c r="J338" s="11"/>
      <c r="K338" s="145"/>
      <c r="L338" s="140"/>
      <c r="M338" s="12">
        <v>7</v>
      </c>
      <c r="N338" s="5" t="s">
        <v>724</v>
      </c>
      <c r="O338" s="5">
        <v>152836386.19</v>
      </c>
      <c r="P338" s="5">
        <v>-1564740.79</v>
      </c>
      <c r="Q338" s="5">
        <v>308004.02140000003</v>
      </c>
      <c r="R338" s="5">
        <v>41212417.0656</v>
      </c>
      <c r="S338" s="6">
        <f t="shared" si="38"/>
        <v>192792066.48700002</v>
      </c>
    </row>
    <row r="339" spans="1:19" ht="25" customHeight="1" x14ac:dyDescent="0.25">
      <c r="A339" s="143"/>
      <c r="B339" s="140"/>
      <c r="C339" s="1">
        <v>3</v>
      </c>
      <c r="D339" s="5" t="s">
        <v>373</v>
      </c>
      <c r="E339" s="5">
        <v>165292685.0183</v>
      </c>
      <c r="F339" s="5">
        <v>0</v>
      </c>
      <c r="G339" s="5">
        <v>333106.61790000001</v>
      </c>
      <c r="H339" s="5">
        <v>48512578.866400003</v>
      </c>
      <c r="I339" s="6">
        <f t="shared" si="37"/>
        <v>214138370.50260001</v>
      </c>
      <c r="J339" s="11"/>
      <c r="K339" s="145"/>
      <c r="L339" s="140"/>
      <c r="M339" s="12">
        <v>8</v>
      </c>
      <c r="N339" s="5" t="s">
        <v>725</v>
      </c>
      <c r="O339" s="5">
        <v>130416926.9366</v>
      </c>
      <c r="P339" s="5">
        <v>-1564740.79</v>
      </c>
      <c r="Q339" s="5">
        <v>262823.13370000001</v>
      </c>
      <c r="R339" s="5">
        <v>34991193.941799998</v>
      </c>
      <c r="S339" s="6">
        <f t="shared" si="38"/>
        <v>164106203.22209999</v>
      </c>
    </row>
    <row r="340" spans="1:19" ht="25" customHeight="1" x14ac:dyDescent="0.25">
      <c r="A340" s="143"/>
      <c r="B340" s="140"/>
      <c r="C340" s="1">
        <v>4</v>
      </c>
      <c r="D340" s="5" t="s">
        <v>374</v>
      </c>
      <c r="E340" s="5">
        <v>125024593.7775</v>
      </c>
      <c r="F340" s="5">
        <v>0</v>
      </c>
      <c r="G340" s="5">
        <v>251956.2169</v>
      </c>
      <c r="H340" s="5">
        <v>35354225.381399997</v>
      </c>
      <c r="I340" s="6">
        <f t="shared" si="37"/>
        <v>160630775.37580001</v>
      </c>
      <c r="J340" s="11"/>
      <c r="K340" s="145"/>
      <c r="L340" s="140"/>
      <c r="M340" s="12">
        <v>9</v>
      </c>
      <c r="N340" s="5" t="s">
        <v>726</v>
      </c>
      <c r="O340" s="5">
        <v>147622247.1647</v>
      </c>
      <c r="P340" s="5">
        <v>-1564740.79</v>
      </c>
      <c r="Q340" s="5">
        <v>297496.21090000001</v>
      </c>
      <c r="R340" s="5">
        <v>34653780.537199996</v>
      </c>
      <c r="S340" s="6">
        <f t="shared" si="38"/>
        <v>181008783.12280002</v>
      </c>
    </row>
    <row r="341" spans="1:19" ht="25" customHeight="1" x14ac:dyDescent="0.25">
      <c r="A341" s="143"/>
      <c r="B341" s="140"/>
      <c r="C341" s="1">
        <v>5</v>
      </c>
      <c r="D341" s="5" t="s">
        <v>375</v>
      </c>
      <c r="E341" s="5">
        <v>107282007.8171</v>
      </c>
      <c r="F341" s="5">
        <v>0</v>
      </c>
      <c r="G341" s="5">
        <v>216200.41310000001</v>
      </c>
      <c r="H341" s="5">
        <v>30589588.076900002</v>
      </c>
      <c r="I341" s="6">
        <f t="shared" si="37"/>
        <v>138087796.3071</v>
      </c>
      <c r="J341" s="11"/>
      <c r="K341" s="145"/>
      <c r="L341" s="140"/>
      <c r="M341" s="12">
        <v>10</v>
      </c>
      <c r="N341" s="5" t="s">
        <v>727</v>
      </c>
      <c r="O341" s="5">
        <v>133282337.0343</v>
      </c>
      <c r="P341" s="5">
        <v>-1564740.79</v>
      </c>
      <c r="Q341" s="5">
        <v>268597.66070000001</v>
      </c>
      <c r="R341" s="5">
        <v>33004024.389699999</v>
      </c>
      <c r="S341" s="6">
        <f t="shared" si="38"/>
        <v>164990218.2947</v>
      </c>
    </row>
    <row r="342" spans="1:19" ht="25" customHeight="1" x14ac:dyDescent="0.25">
      <c r="A342" s="143"/>
      <c r="B342" s="140"/>
      <c r="C342" s="1">
        <v>6</v>
      </c>
      <c r="D342" s="5" t="s">
        <v>376</v>
      </c>
      <c r="E342" s="5">
        <v>105240800.72759999</v>
      </c>
      <c r="F342" s="5">
        <v>0</v>
      </c>
      <c r="G342" s="5">
        <v>212086.864</v>
      </c>
      <c r="H342" s="5">
        <v>31895622.589200001</v>
      </c>
      <c r="I342" s="6">
        <f t="shared" si="37"/>
        <v>137348510.18079999</v>
      </c>
      <c r="J342" s="11"/>
      <c r="K342" s="145"/>
      <c r="L342" s="140"/>
      <c r="M342" s="12">
        <v>11</v>
      </c>
      <c r="N342" s="5" t="s">
        <v>728</v>
      </c>
      <c r="O342" s="5">
        <v>123593659.8273</v>
      </c>
      <c r="P342" s="5">
        <v>-1564740.79</v>
      </c>
      <c r="Q342" s="5">
        <v>249072.5226</v>
      </c>
      <c r="R342" s="5">
        <v>33714931.200599998</v>
      </c>
      <c r="S342" s="6">
        <f t="shared" si="38"/>
        <v>155992922.76049998</v>
      </c>
    </row>
    <row r="343" spans="1:19" ht="25" customHeight="1" x14ac:dyDescent="0.25">
      <c r="A343" s="143"/>
      <c r="B343" s="140"/>
      <c r="C343" s="1">
        <v>7</v>
      </c>
      <c r="D343" s="5" t="s">
        <v>377</v>
      </c>
      <c r="E343" s="5">
        <v>147729191.6392</v>
      </c>
      <c r="F343" s="5">
        <v>0</v>
      </c>
      <c r="G343" s="5">
        <v>297711.73109999998</v>
      </c>
      <c r="H343" s="5">
        <v>43340599.113899998</v>
      </c>
      <c r="I343" s="6">
        <f t="shared" si="37"/>
        <v>191367502.4842</v>
      </c>
      <c r="J343" s="11"/>
      <c r="K343" s="145"/>
      <c r="L343" s="140"/>
      <c r="M343" s="12">
        <v>12</v>
      </c>
      <c r="N343" s="5" t="s">
        <v>729</v>
      </c>
      <c r="O343" s="5">
        <v>147153289.57049999</v>
      </c>
      <c r="P343" s="5">
        <v>-1564740.79</v>
      </c>
      <c r="Q343" s="5">
        <v>296551.14260000002</v>
      </c>
      <c r="R343" s="5">
        <v>34889339.097400002</v>
      </c>
      <c r="S343" s="6">
        <f t="shared" si="38"/>
        <v>180774439.0205</v>
      </c>
    </row>
    <row r="344" spans="1:19" ht="25" customHeight="1" x14ac:dyDescent="0.25">
      <c r="A344" s="143"/>
      <c r="B344" s="140"/>
      <c r="C344" s="1">
        <v>8</v>
      </c>
      <c r="D344" s="5" t="s">
        <v>378</v>
      </c>
      <c r="E344" s="5">
        <v>123984531.46780001</v>
      </c>
      <c r="F344" s="5">
        <v>0</v>
      </c>
      <c r="G344" s="5">
        <v>249860.2279</v>
      </c>
      <c r="H344" s="5">
        <v>36116136.544100001</v>
      </c>
      <c r="I344" s="6">
        <f t="shared" si="37"/>
        <v>160350528.23980001</v>
      </c>
      <c r="J344" s="11"/>
      <c r="K344" s="145"/>
      <c r="L344" s="140"/>
      <c r="M344" s="12">
        <v>13</v>
      </c>
      <c r="N344" s="5" t="s">
        <v>730</v>
      </c>
      <c r="O344" s="5">
        <v>154393495.3427</v>
      </c>
      <c r="P344" s="5">
        <v>-1564740.79</v>
      </c>
      <c r="Q344" s="5">
        <v>311141.99070000002</v>
      </c>
      <c r="R344" s="5">
        <v>39384645.7293</v>
      </c>
      <c r="S344" s="6">
        <f t="shared" si="38"/>
        <v>192524542.27270001</v>
      </c>
    </row>
    <row r="345" spans="1:19" ht="25" customHeight="1" x14ac:dyDescent="0.25">
      <c r="A345" s="143"/>
      <c r="B345" s="140"/>
      <c r="C345" s="1">
        <v>9</v>
      </c>
      <c r="D345" s="5" t="s">
        <v>379</v>
      </c>
      <c r="E345" s="5">
        <v>108602221.4092</v>
      </c>
      <c r="F345" s="5">
        <v>0</v>
      </c>
      <c r="G345" s="5">
        <v>218860.97779999999</v>
      </c>
      <c r="H345" s="5">
        <v>32648763.7729</v>
      </c>
      <c r="I345" s="6">
        <f t="shared" si="37"/>
        <v>141469846.15990001</v>
      </c>
      <c r="J345" s="11"/>
      <c r="K345" s="145"/>
      <c r="L345" s="140"/>
      <c r="M345" s="12">
        <v>14</v>
      </c>
      <c r="N345" s="5" t="s">
        <v>731</v>
      </c>
      <c r="O345" s="5">
        <v>139116718.55489999</v>
      </c>
      <c r="P345" s="5">
        <v>-1564740.79</v>
      </c>
      <c r="Q345" s="5">
        <v>280355.41690000001</v>
      </c>
      <c r="R345" s="5">
        <v>35446925.134099998</v>
      </c>
      <c r="S345" s="6">
        <f t="shared" si="38"/>
        <v>173279258.3159</v>
      </c>
    </row>
    <row r="346" spans="1:19" ht="25" customHeight="1" x14ac:dyDescent="0.25">
      <c r="A346" s="143"/>
      <c r="B346" s="140"/>
      <c r="C346" s="1">
        <v>10</v>
      </c>
      <c r="D346" s="5" t="s">
        <v>380</v>
      </c>
      <c r="E346" s="5">
        <v>114732335.47239999</v>
      </c>
      <c r="F346" s="5">
        <v>0</v>
      </c>
      <c r="G346" s="5">
        <v>231214.71</v>
      </c>
      <c r="H346" s="5">
        <v>33253199.9608</v>
      </c>
      <c r="I346" s="6">
        <f t="shared" si="37"/>
        <v>148216750.14319998</v>
      </c>
      <c r="J346" s="11"/>
      <c r="K346" s="145"/>
      <c r="L346" s="140"/>
      <c r="M346" s="12">
        <v>15</v>
      </c>
      <c r="N346" s="5" t="s">
        <v>732</v>
      </c>
      <c r="O346" s="5">
        <v>124570499.259</v>
      </c>
      <c r="P346" s="5">
        <v>-1564740.79</v>
      </c>
      <c r="Q346" s="5">
        <v>251041.10140000001</v>
      </c>
      <c r="R346" s="5">
        <v>31443891.273800001</v>
      </c>
      <c r="S346" s="6">
        <f t="shared" si="38"/>
        <v>154700690.84420002</v>
      </c>
    </row>
    <row r="347" spans="1:19" ht="25" customHeight="1" x14ac:dyDescent="0.25">
      <c r="A347" s="143"/>
      <c r="B347" s="140"/>
      <c r="C347" s="1">
        <v>11</v>
      </c>
      <c r="D347" s="5" t="s">
        <v>381</v>
      </c>
      <c r="E347" s="5">
        <v>159599335.68560001</v>
      </c>
      <c r="F347" s="5">
        <v>0</v>
      </c>
      <c r="G347" s="5">
        <v>321633.0773</v>
      </c>
      <c r="H347" s="5">
        <v>45374541.887599997</v>
      </c>
      <c r="I347" s="6">
        <f t="shared" si="37"/>
        <v>205295510.65050003</v>
      </c>
      <c r="J347" s="11"/>
      <c r="K347" s="145"/>
      <c r="L347" s="140"/>
      <c r="M347" s="12">
        <v>16</v>
      </c>
      <c r="N347" s="5" t="s">
        <v>733</v>
      </c>
      <c r="O347" s="5">
        <v>138427459.1406</v>
      </c>
      <c r="P347" s="5">
        <v>-1564740.79</v>
      </c>
      <c r="Q347" s="5">
        <v>278966.38459999999</v>
      </c>
      <c r="R347" s="5">
        <v>41326888.371200003</v>
      </c>
      <c r="S347" s="6">
        <f t="shared" si="38"/>
        <v>178468573.10640001</v>
      </c>
    </row>
    <row r="348" spans="1:19" ht="25" customHeight="1" x14ac:dyDescent="0.25">
      <c r="A348" s="143"/>
      <c r="B348" s="140"/>
      <c r="C348" s="1">
        <v>12</v>
      </c>
      <c r="D348" s="5" t="s">
        <v>382</v>
      </c>
      <c r="E348" s="5">
        <v>118001930.81389999</v>
      </c>
      <c r="F348" s="5">
        <v>0</v>
      </c>
      <c r="G348" s="5">
        <v>237803.7726</v>
      </c>
      <c r="H348" s="5">
        <v>33983954.619000003</v>
      </c>
      <c r="I348" s="6">
        <f t="shared" si="37"/>
        <v>152223689.20550001</v>
      </c>
      <c r="J348" s="11"/>
      <c r="K348" s="145"/>
      <c r="L348" s="140"/>
      <c r="M348" s="12">
        <v>17</v>
      </c>
      <c r="N348" s="5" t="s">
        <v>734</v>
      </c>
      <c r="O348" s="5">
        <v>137309173.1243</v>
      </c>
      <c r="P348" s="5">
        <v>-1564740.79</v>
      </c>
      <c r="Q348" s="5">
        <v>276712.75510000001</v>
      </c>
      <c r="R348" s="5">
        <v>38408793.235399999</v>
      </c>
      <c r="S348" s="6">
        <f t="shared" si="38"/>
        <v>174429938.32480001</v>
      </c>
    </row>
    <row r="349" spans="1:19" ht="25" customHeight="1" x14ac:dyDescent="0.25">
      <c r="A349" s="143"/>
      <c r="B349" s="140"/>
      <c r="C349" s="1">
        <v>13</v>
      </c>
      <c r="D349" s="5" t="s">
        <v>383</v>
      </c>
      <c r="E349" s="5">
        <v>99612864.224999994</v>
      </c>
      <c r="F349" s="5">
        <v>0</v>
      </c>
      <c r="G349" s="5">
        <v>200745.14670000001</v>
      </c>
      <c r="H349" s="5">
        <v>32530830.633499999</v>
      </c>
      <c r="I349" s="6">
        <f t="shared" si="37"/>
        <v>132344440.00519998</v>
      </c>
      <c r="J349" s="11"/>
      <c r="K349" s="145"/>
      <c r="L349" s="140"/>
      <c r="M349" s="12">
        <v>18</v>
      </c>
      <c r="N349" s="5" t="s">
        <v>735</v>
      </c>
      <c r="O349" s="5">
        <v>153747348.35530001</v>
      </c>
      <c r="P349" s="5">
        <v>-1564740.79</v>
      </c>
      <c r="Q349" s="5">
        <v>309839.84090000001</v>
      </c>
      <c r="R349" s="5">
        <v>40717990.263999999</v>
      </c>
      <c r="S349" s="6">
        <f t="shared" si="38"/>
        <v>193210437.67020002</v>
      </c>
    </row>
    <row r="350" spans="1:19" ht="25" customHeight="1" x14ac:dyDescent="0.25">
      <c r="A350" s="143"/>
      <c r="B350" s="140"/>
      <c r="C350" s="1">
        <v>14</v>
      </c>
      <c r="D350" s="5" t="s">
        <v>384</v>
      </c>
      <c r="E350" s="5">
        <v>136914703.18579999</v>
      </c>
      <c r="F350" s="5">
        <v>0</v>
      </c>
      <c r="G350" s="5">
        <v>275917.79830000002</v>
      </c>
      <c r="H350" s="5">
        <v>42029025.667400002</v>
      </c>
      <c r="I350" s="6">
        <f t="shared" si="37"/>
        <v>179219646.65149999</v>
      </c>
      <c r="J350" s="11"/>
      <c r="K350" s="145"/>
      <c r="L350" s="140"/>
      <c r="M350" s="12">
        <v>19</v>
      </c>
      <c r="N350" s="5" t="s">
        <v>736</v>
      </c>
      <c r="O350" s="5">
        <v>141748859.1494</v>
      </c>
      <c r="P350" s="5">
        <v>-1564740.79</v>
      </c>
      <c r="Q350" s="5">
        <v>285659.84669999999</v>
      </c>
      <c r="R350" s="5">
        <v>32172799.6206</v>
      </c>
      <c r="S350" s="6">
        <f t="shared" si="38"/>
        <v>172642577.82670003</v>
      </c>
    </row>
    <row r="351" spans="1:19" ht="25" customHeight="1" x14ac:dyDescent="0.25">
      <c r="A351" s="143"/>
      <c r="B351" s="140"/>
      <c r="C351" s="1">
        <v>15</v>
      </c>
      <c r="D351" s="5" t="s">
        <v>385</v>
      </c>
      <c r="E351" s="5">
        <v>153993990.46790001</v>
      </c>
      <c r="F351" s="5">
        <v>0</v>
      </c>
      <c r="G351" s="5">
        <v>310336.8872</v>
      </c>
      <c r="H351" s="5">
        <v>45257301.115000002</v>
      </c>
      <c r="I351" s="6">
        <f t="shared" si="37"/>
        <v>199561628.47010002</v>
      </c>
      <c r="J351" s="11"/>
      <c r="K351" s="145"/>
      <c r="L351" s="140"/>
      <c r="M351" s="12">
        <v>20</v>
      </c>
      <c r="N351" s="5" t="s">
        <v>737</v>
      </c>
      <c r="O351" s="5">
        <v>128993530.0678</v>
      </c>
      <c r="P351" s="5">
        <v>-1564740.79</v>
      </c>
      <c r="Q351" s="5">
        <v>259954.6286</v>
      </c>
      <c r="R351" s="5">
        <v>28673808.767000001</v>
      </c>
      <c r="S351" s="6">
        <f t="shared" si="38"/>
        <v>156362552.67339998</v>
      </c>
    </row>
    <row r="352" spans="1:19" ht="25" customHeight="1" x14ac:dyDescent="0.25">
      <c r="A352" s="143"/>
      <c r="B352" s="140"/>
      <c r="C352" s="1">
        <v>16</v>
      </c>
      <c r="D352" s="5" t="s">
        <v>386</v>
      </c>
      <c r="E352" s="5">
        <v>112862766.34999999</v>
      </c>
      <c r="F352" s="5">
        <v>0</v>
      </c>
      <c r="G352" s="5">
        <v>227447.05480000001</v>
      </c>
      <c r="H352" s="5">
        <v>34248515.653800003</v>
      </c>
      <c r="I352" s="6">
        <f t="shared" si="37"/>
        <v>147338729.05860001</v>
      </c>
      <c r="J352" s="11"/>
      <c r="K352" s="145"/>
      <c r="L352" s="140"/>
      <c r="M352" s="12">
        <v>21</v>
      </c>
      <c r="N352" s="5" t="s">
        <v>738</v>
      </c>
      <c r="O352" s="5">
        <v>132972482.6393</v>
      </c>
      <c r="P352" s="5">
        <v>-1564740.79</v>
      </c>
      <c r="Q352" s="5">
        <v>267973.22560000001</v>
      </c>
      <c r="R352" s="5">
        <v>37232154.379000001</v>
      </c>
      <c r="S352" s="6">
        <f t="shared" si="38"/>
        <v>168907869.45390001</v>
      </c>
    </row>
    <row r="353" spans="1:19" ht="25" customHeight="1" x14ac:dyDescent="0.25">
      <c r="A353" s="143"/>
      <c r="B353" s="140"/>
      <c r="C353" s="1">
        <v>17</v>
      </c>
      <c r="D353" s="5" t="s">
        <v>387</v>
      </c>
      <c r="E353" s="5">
        <v>119430201.2035</v>
      </c>
      <c r="F353" s="5">
        <v>0</v>
      </c>
      <c r="G353" s="5">
        <v>240682.09909999999</v>
      </c>
      <c r="H353" s="5">
        <v>36828581.947700001</v>
      </c>
      <c r="I353" s="6">
        <f t="shared" si="37"/>
        <v>156499465.25029999</v>
      </c>
      <c r="J353" s="11"/>
      <c r="K353" s="145"/>
      <c r="L353" s="140"/>
      <c r="M353" s="12">
        <v>22</v>
      </c>
      <c r="N353" s="5" t="s">
        <v>739</v>
      </c>
      <c r="O353" s="5">
        <v>127940190.22310001</v>
      </c>
      <c r="P353" s="5">
        <v>-1564740.79</v>
      </c>
      <c r="Q353" s="5">
        <v>257831.88200000001</v>
      </c>
      <c r="R353" s="5">
        <v>35900348.437100001</v>
      </c>
      <c r="S353" s="6">
        <f t="shared" si="38"/>
        <v>162533629.75220001</v>
      </c>
    </row>
    <row r="354" spans="1:19" ht="25" customHeight="1" x14ac:dyDescent="0.25">
      <c r="A354" s="143"/>
      <c r="B354" s="140"/>
      <c r="C354" s="1">
        <v>18</v>
      </c>
      <c r="D354" s="5" t="s">
        <v>388</v>
      </c>
      <c r="E354" s="5">
        <v>124563612.0107</v>
      </c>
      <c r="F354" s="5">
        <v>0</v>
      </c>
      <c r="G354" s="5">
        <v>251027.2219</v>
      </c>
      <c r="H354" s="5">
        <v>39138702.131999999</v>
      </c>
      <c r="I354" s="6">
        <f t="shared" si="37"/>
        <v>163953341.3646</v>
      </c>
      <c r="J354" s="11"/>
      <c r="K354" s="146"/>
      <c r="L354" s="141"/>
      <c r="M354" s="12">
        <v>23</v>
      </c>
      <c r="N354" s="5" t="s">
        <v>740</v>
      </c>
      <c r="O354" s="5">
        <v>119943900.1733</v>
      </c>
      <c r="P354" s="5">
        <v>-1564740.79</v>
      </c>
      <c r="Q354" s="5">
        <v>241717.33259999999</v>
      </c>
      <c r="R354" s="5">
        <v>32261884.144699998</v>
      </c>
      <c r="S354" s="6">
        <f t="shared" si="38"/>
        <v>150882760.86059999</v>
      </c>
    </row>
    <row r="355" spans="1:19" ht="25" customHeight="1" x14ac:dyDescent="0.3">
      <c r="A355" s="143"/>
      <c r="B355" s="140"/>
      <c r="C355" s="1">
        <v>19</v>
      </c>
      <c r="D355" s="5" t="s">
        <v>389</v>
      </c>
      <c r="E355" s="5">
        <v>128692471.1567</v>
      </c>
      <c r="F355" s="5">
        <v>0</v>
      </c>
      <c r="G355" s="5">
        <v>259347.9186</v>
      </c>
      <c r="H355" s="5">
        <v>37707041.5163</v>
      </c>
      <c r="I355" s="6">
        <f t="shared" si="37"/>
        <v>166658860.5916</v>
      </c>
      <c r="J355" s="11"/>
      <c r="K355" s="18"/>
      <c r="L355" s="129" t="s">
        <v>846</v>
      </c>
      <c r="M355" s="130"/>
      <c r="N355" s="131"/>
      <c r="O355" s="14">
        <f>SUM(O332:O354)</f>
        <v>3169176243.8297</v>
      </c>
      <c r="P355" s="14">
        <f t="shared" ref="P355:S355" si="41">SUM(P332:P354)</f>
        <v>-35989038.169999987</v>
      </c>
      <c r="Q355" s="14">
        <f t="shared" si="41"/>
        <v>6386692.6723999996</v>
      </c>
      <c r="R355" s="14">
        <f t="shared" si="41"/>
        <v>822933777.34560001</v>
      </c>
      <c r="S355" s="14">
        <f t="shared" si="41"/>
        <v>3962507675.6777</v>
      </c>
    </row>
    <row r="356" spans="1:19" ht="25" customHeight="1" x14ac:dyDescent="0.25">
      <c r="A356" s="143"/>
      <c r="B356" s="140"/>
      <c r="C356" s="1">
        <v>20</v>
      </c>
      <c r="D356" s="5" t="s">
        <v>390</v>
      </c>
      <c r="E356" s="5">
        <v>129805234.4589</v>
      </c>
      <c r="F356" s="5">
        <v>0</v>
      </c>
      <c r="G356" s="5">
        <v>261590.4185</v>
      </c>
      <c r="H356" s="5">
        <v>38230316.933200002</v>
      </c>
      <c r="I356" s="6">
        <f t="shared" si="37"/>
        <v>168297141.81060001</v>
      </c>
      <c r="J356" s="11"/>
      <c r="K356" s="144">
        <v>34</v>
      </c>
      <c r="L356" s="139" t="s">
        <v>59</v>
      </c>
      <c r="M356" s="12">
        <v>1</v>
      </c>
      <c r="N356" s="5" t="s">
        <v>741</v>
      </c>
      <c r="O356" s="5">
        <v>119053014.8308</v>
      </c>
      <c r="P356" s="5">
        <v>0</v>
      </c>
      <c r="Q356" s="5">
        <v>239921.9731</v>
      </c>
      <c r="R356" s="5">
        <v>30281924.697999999</v>
      </c>
      <c r="S356" s="6">
        <f t="shared" si="38"/>
        <v>149574861.50190002</v>
      </c>
    </row>
    <row r="357" spans="1:19" ht="25" customHeight="1" x14ac:dyDescent="0.25">
      <c r="A357" s="143"/>
      <c r="B357" s="140"/>
      <c r="C357" s="1">
        <v>21</v>
      </c>
      <c r="D357" s="5" t="s">
        <v>391</v>
      </c>
      <c r="E357" s="5">
        <v>121601477.3134</v>
      </c>
      <c r="F357" s="5">
        <v>0</v>
      </c>
      <c r="G357" s="5">
        <v>245057.7703</v>
      </c>
      <c r="H357" s="5">
        <v>36822350.646799996</v>
      </c>
      <c r="I357" s="6">
        <f t="shared" si="37"/>
        <v>158668885.73049998</v>
      </c>
      <c r="J357" s="11"/>
      <c r="K357" s="145"/>
      <c r="L357" s="140"/>
      <c r="M357" s="12">
        <v>2</v>
      </c>
      <c r="N357" s="5" t="s">
        <v>742</v>
      </c>
      <c r="O357" s="5">
        <v>203727124.92410001</v>
      </c>
      <c r="P357" s="5">
        <v>0</v>
      </c>
      <c r="Q357" s="5">
        <v>410561.74719999998</v>
      </c>
      <c r="R357" s="5">
        <v>39668417.8935</v>
      </c>
      <c r="S357" s="6">
        <f t="shared" si="38"/>
        <v>243806104.56480002</v>
      </c>
    </row>
    <row r="358" spans="1:19" ht="25" customHeight="1" x14ac:dyDescent="0.25">
      <c r="A358" s="143"/>
      <c r="B358" s="140"/>
      <c r="C358" s="1">
        <v>22</v>
      </c>
      <c r="D358" s="5" t="s">
        <v>392</v>
      </c>
      <c r="E358" s="5">
        <v>111540063.92829999</v>
      </c>
      <c r="F358" s="5">
        <v>0</v>
      </c>
      <c r="G358" s="5">
        <v>224781.47450000001</v>
      </c>
      <c r="H358" s="5">
        <v>34284518.725699998</v>
      </c>
      <c r="I358" s="6">
        <f t="shared" si="37"/>
        <v>146049364.12849998</v>
      </c>
      <c r="J358" s="11"/>
      <c r="K358" s="145"/>
      <c r="L358" s="140"/>
      <c r="M358" s="12">
        <v>3</v>
      </c>
      <c r="N358" s="5" t="s">
        <v>743</v>
      </c>
      <c r="O358" s="5">
        <v>139923059.95730001</v>
      </c>
      <c r="P358" s="5">
        <v>0</v>
      </c>
      <c r="Q358" s="5">
        <v>281980.39899999998</v>
      </c>
      <c r="R358" s="5">
        <v>33912234.4485</v>
      </c>
      <c r="S358" s="6">
        <f t="shared" si="38"/>
        <v>174117274.8048</v>
      </c>
    </row>
    <row r="359" spans="1:19" ht="25" customHeight="1" x14ac:dyDescent="0.25">
      <c r="A359" s="143"/>
      <c r="B359" s="140"/>
      <c r="C359" s="1">
        <v>23</v>
      </c>
      <c r="D359" s="5" t="s">
        <v>393</v>
      </c>
      <c r="E359" s="5">
        <v>136884029.7536</v>
      </c>
      <c r="F359" s="5">
        <v>0</v>
      </c>
      <c r="G359" s="5">
        <v>275855.98359999998</v>
      </c>
      <c r="H359" s="5">
        <v>39177243.882100001</v>
      </c>
      <c r="I359" s="6">
        <f t="shared" si="37"/>
        <v>176337129.61930001</v>
      </c>
      <c r="J359" s="11"/>
      <c r="K359" s="145"/>
      <c r="L359" s="140"/>
      <c r="M359" s="12">
        <v>4</v>
      </c>
      <c r="N359" s="5" t="s">
        <v>744</v>
      </c>
      <c r="O359" s="5">
        <v>167068970.37369999</v>
      </c>
      <c r="P359" s="5">
        <v>0</v>
      </c>
      <c r="Q359" s="5">
        <v>336686.28269999998</v>
      </c>
      <c r="R359" s="5">
        <v>30348084.189199999</v>
      </c>
      <c r="S359" s="6">
        <f t="shared" si="38"/>
        <v>197753740.84560001</v>
      </c>
    </row>
    <row r="360" spans="1:19" ht="25" customHeight="1" x14ac:dyDescent="0.25">
      <c r="A360" s="143"/>
      <c r="B360" s="140"/>
      <c r="C360" s="1">
        <v>24</v>
      </c>
      <c r="D360" s="5" t="s">
        <v>394</v>
      </c>
      <c r="E360" s="5">
        <v>101226897.56559999</v>
      </c>
      <c r="F360" s="5">
        <v>0</v>
      </c>
      <c r="G360" s="5">
        <v>203997.83259999999</v>
      </c>
      <c r="H360" s="5">
        <v>30391494.251800001</v>
      </c>
      <c r="I360" s="6">
        <f t="shared" si="37"/>
        <v>131822389.64999999</v>
      </c>
      <c r="J360" s="11"/>
      <c r="K360" s="145"/>
      <c r="L360" s="140"/>
      <c r="M360" s="12">
        <v>5</v>
      </c>
      <c r="N360" s="5" t="s">
        <v>745</v>
      </c>
      <c r="O360" s="5">
        <v>180492204.80019999</v>
      </c>
      <c r="P360" s="5">
        <v>0</v>
      </c>
      <c r="Q360" s="5">
        <v>363737.49930000002</v>
      </c>
      <c r="R360" s="5">
        <v>42423576.049999997</v>
      </c>
      <c r="S360" s="6">
        <f t="shared" si="38"/>
        <v>223279518.3495</v>
      </c>
    </row>
    <row r="361" spans="1:19" ht="25" customHeight="1" x14ac:dyDescent="0.25">
      <c r="A361" s="143"/>
      <c r="B361" s="140"/>
      <c r="C361" s="1">
        <v>25</v>
      </c>
      <c r="D361" s="5" t="s">
        <v>395</v>
      </c>
      <c r="E361" s="5">
        <v>127051844.3008</v>
      </c>
      <c r="F361" s="5">
        <v>0</v>
      </c>
      <c r="G361" s="5">
        <v>256041.64</v>
      </c>
      <c r="H361" s="5">
        <v>34471073.104699999</v>
      </c>
      <c r="I361" s="6">
        <f t="shared" si="37"/>
        <v>161778959.04549998</v>
      </c>
      <c r="J361" s="11"/>
      <c r="K361" s="145"/>
      <c r="L361" s="140"/>
      <c r="M361" s="12">
        <v>6</v>
      </c>
      <c r="N361" s="5" t="s">
        <v>746</v>
      </c>
      <c r="O361" s="5">
        <v>125036059.9078</v>
      </c>
      <c r="P361" s="5">
        <v>0</v>
      </c>
      <c r="Q361" s="5">
        <v>251979.32399999999</v>
      </c>
      <c r="R361" s="5">
        <v>30061367.417800002</v>
      </c>
      <c r="S361" s="6">
        <f t="shared" si="38"/>
        <v>155349406.6496</v>
      </c>
    </row>
    <row r="362" spans="1:19" ht="25" customHeight="1" x14ac:dyDescent="0.25">
      <c r="A362" s="143"/>
      <c r="B362" s="140"/>
      <c r="C362" s="1">
        <v>26</v>
      </c>
      <c r="D362" s="5" t="s">
        <v>396</v>
      </c>
      <c r="E362" s="5">
        <v>115553008.46340001</v>
      </c>
      <c r="F362" s="5">
        <v>0</v>
      </c>
      <c r="G362" s="5">
        <v>232868.57389999999</v>
      </c>
      <c r="H362" s="5">
        <v>34540925.218599997</v>
      </c>
      <c r="I362" s="6">
        <f t="shared" si="37"/>
        <v>150326802.2559</v>
      </c>
      <c r="J362" s="11"/>
      <c r="K362" s="145"/>
      <c r="L362" s="140"/>
      <c r="M362" s="12">
        <v>7</v>
      </c>
      <c r="N362" s="5" t="s">
        <v>747</v>
      </c>
      <c r="O362" s="5">
        <v>120263196.55760001</v>
      </c>
      <c r="P362" s="5">
        <v>0</v>
      </c>
      <c r="Q362" s="5">
        <v>242360.79569999999</v>
      </c>
      <c r="R362" s="5">
        <v>34353349.009000003</v>
      </c>
      <c r="S362" s="6">
        <f t="shared" si="38"/>
        <v>154858906.36230001</v>
      </c>
    </row>
    <row r="363" spans="1:19" ht="25" customHeight="1" x14ac:dyDescent="0.25">
      <c r="A363" s="143"/>
      <c r="B363" s="141"/>
      <c r="C363" s="1">
        <v>27</v>
      </c>
      <c r="D363" s="5" t="s">
        <v>397</v>
      </c>
      <c r="E363" s="5">
        <v>107074265.8176</v>
      </c>
      <c r="F363" s="5">
        <v>0</v>
      </c>
      <c r="G363" s="5">
        <v>215781.7604</v>
      </c>
      <c r="H363" s="5">
        <v>31771612.008200001</v>
      </c>
      <c r="I363" s="6">
        <f t="shared" si="37"/>
        <v>139061659.5862</v>
      </c>
      <c r="J363" s="11"/>
      <c r="K363" s="145"/>
      <c r="L363" s="140"/>
      <c r="M363" s="12">
        <v>8</v>
      </c>
      <c r="N363" s="5" t="s">
        <v>748</v>
      </c>
      <c r="O363" s="5">
        <v>186664928.11970001</v>
      </c>
      <c r="P363" s="5">
        <v>0</v>
      </c>
      <c r="Q363" s="5">
        <v>376177.1</v>
      </c>
      <c r="R363" s="5">
        <v>38661331.965499997</v>
      </c>
      <c r="S363" s="6">
        <f t="shared" si="38"/>
        <v>225702437.18520001</v>
      </c>
    </row>
    <row r="364" spans="1:19" ht="25" customHeight="1" x14ac:dyDescent="0.3">
      <c r="A364" s="1"/>
      <c r="B364" s="129" t="s">
        <v>830</v>
      </c>
      <c r="C364" s="130"/>
      <c r="D364" s="131"/>
      <c r="E364" s="14">
        <f>SUM(E337:E363)</f>
        <v>3348101587.4456992</v>
      </c>
      <c r="F364" s="14">
        <f t="shared" ref="F364:I364" si="42">SUM(F337:F363)</f>
        <v>0</v>
      </c>
      <c r="G364" s="14">
        <f t="shared" si="42"/>
        <v>6747272.5496000014</v>
      </c>
      <c r="H364" s="14">
        <f t="shared" si="42"/>
        <v>993472482.01749992</v>
      </c>
      <c r="I364" s="14">
        <f t="shared" si="42"/>
        <v>4348321342.0127983</v>
      </c>
      <c r="J364" s="11"/>
      <c r="K364" s="145"/>
      <c r="L364" s="140"/>
      <c r="M364" s="12">
        <v>9</v>
      </c>
      <c r="N364" s="5" t="s">
        <v>749</v>
      </c>
      <c r="O364" s="5">
        <v>132875427.1433</v>
      </c>
      <c r="P364" s="5">
        <v>0</v>
      </c>
      <c r="Q364" s="5">
        <v>267777.63419999997</v>
      </c>
      <c r="R364" s="5">
        <v>30636570.3422</v>
      </c>
      <c r="S364" s="6">
        <f t="shared" si="38"/>
        <v>163779775.11970001</v>
      </c>
    </row>
    <row r="365" spans="1:19" ht="25" customHeight="1" x14ac:dyDescent="0.25">
      <c r="A365" s="143">
        <v>18</v>
      </c>
      <c r="B365" s="139" t="s">
        <v>43</v>
      </c>
      <c r="C365" s="1">
        <v>1</v>
      </c>
      <c r="D365" s="5" t="s">
        <v>398</v>
      </c>
      <c r="E365" s="5">
        <v>200473895.28999999</v>
      </c>
      <c r="F365" s="5">
        <v>0</v>
      </c>
      <c r="G365" s="5">
        <v>404005.66570000001</v>
      </c>
      <c r="H365" s="5">
        <v>44805252.949500002</v>
      </c>
      <c r="I365" s="6">
        <f t="shared" si="37"/>
        <v>245683153.90519997</v>
      </c>
      <c r="J365" s="11"/>
      <c r="K365" s="145"/>
      <c r="L365" s="140"/>
      <c r="M365" s="12">
        <v>10</v>
      </c>
      <c r="N365" s="5" t="s">
        <v>750</v>
      </c>
      <c r="O365" s="5">
        <v>122683578.2951</v>
      </c>
      <c r="P365" s="5">
        <v>0</v>
      </c>
      <c r="Q365" s="5">
        <v>247238.47779999999</v>
      </c>
      <c r="R365" s="5">
        <v>31025757.395199999</v>
      </c>
      <c r="S365" s="6">
        <f t="shared" si="38"/>
        <v>153956574.1681</v>
      </c>
    </row>
    <row r="366" spans="1:19" ht="25" customHeight="1" x14ac:dyDescent="0.25">
      <c r="A366" s="143"/>
      <c r="B366" s="140"/>
      <c r="C366" s="1">
        <v>2</v>
      </c>
      <c r="D366" s="5" t="s">
        <v>399</v>
      </c>
      <c r="E366" s="5">
        <v>203847137.11050001</v>
      </c>
      <c r="F366" s="5">
        <v>0</v>
      </c>
      <c r="G366" s="5">
        <v>410803.60220000002</v>
      </c>
      <c r="H366" s="5">
        <v>53720398.235699996</v>
      </c>
      <c r="I366" s="6">
        <f t="shared" si="37"/>
        <v>257978338.94840002</v>
      </c>
      <c r="J366" s="11"/>
      <c r="K366" s="145"/>
      <c r="L366" s="140"/>
      <c r="M366" s="12">
        <v>11</v>
      </c>
      <c r="N366" s="5" t="s">
        <v>751</v>
      </c>
      <c r="O366" s="5">
        <v>183082915.13620001</v>
      </c>
      <c r="P366" s="5">
        <v>0</v>
      </c>
      <c r="Q366" s="5">
        <v>368958.43670000002</v>
      </c>
      <c r="R366" s="5">
        <v>40860981.185599998</v>
      </c>
      <c r="S366" s="6">
        <f t="shared" si="38"/>
        <v>224312854.75849998</v>
      </c>
    </row>
    <row r="367" spans="1:19" ht="25" customHeight="1" x14ac:dyDescent="0.25">
      <c r="A367" s="143"/>
      <c r="B367" s="140"/>
      <c r="C367" s="1">
        <v>3</v>
      </c>
      <c r="D367" s="5" t="s">
        <v>400</v>
      </c>
      <c r="E367" s="5">
        <v>168699784.7703</v>
      </c>
      <c r="F367" s="5">
        <v>0</v>
      </c>
      <c r="G367" s="5">
        <v>339972.7867</v>
      </c>
      <c r="H367" s="5">
        <v>47425784.234499998</v>
      </c>
      <c r="I367" s="6">
        <f t="shared" si="37"/>
        <v>216465541.7915</v>
      </c>
      <c r="J367" s="11"/>
      <c r="K367" s="145"/>
      <c r="L367" s="140"/>
      <c r="M367" s="12">
        <v>12</v>
      </c>
      <c r="N367" s="5" t="s">
        <v>752</v>
      </c>
      <c r="O367" s="5">
        <v>144916046.3536</v>
      </c>
      <c r="P367" s="5">
        <v>0</v>
      </c>
      <c r="Q367" s="5">
        <v>292042.53100000002</v>
      </c>
      <c r="R367" s="5">
        <v>34007473.343900003</v>
      </c>
      <c r="S367" s="6">
        <f t="shared" si="38"/>
        <v>179215562.22849998</v>
      </c>
    </row>
    <row r="368" spans="1:19" ht="25" customHeight="1" x14ac:dyDescent="0.25">
      <c r="A368" s="143"/>
      <c r="B368" s="140"/>
      <c r="C368" s="1">
        <v>4</v>
      </c>
      <c r="D368" s="5" t="s">
        <v>401</v>
      </c>
      <c r="E368" s="5">
        <v>129896420.8425</v>
      </c>
      <c r="F368" s="5">
        <v>0</v>
      </c>
      <c r="G368" s="5">
        <v>261774.18210000001</v>
      </c>
      <c r="H368" s="5">
        <v>33920093.421099998</v>
      </c>
      <c r="I368" s="6">
        <f t="shared" si="37"/>
        <v>164078288.44569999</v>
      </c>
      <c r="J368" s="11"/>
      <c r="K368" s="145"/>
      <c r="L368" s="140"/>
      <c r="M368" s="12">
        <v>13</v>
      </c>
      <c r="N368" s="5" t="s">
        <v>753</v>
      </c>
      <c r="O368" s="5">
        <v>124553408.43619999</v>
      </c>
      <c r="P368" s="5">
        <v>0</v>
      </c>
      <c r="Q368" s="5">
        <v>251006.65909999999</v>
      </c>
      <c r="R368" s="5">
        <v>32232014.1633</v>
      </c>
      <c r="S368" s="6">
        <f t="shared" si="38"/>
        <v>157036429.2586</v>
      </c>
    </row>
    <row r="369" spans="1:19" ht="25" customHeight="1" x14ac:dyDescent="0.25">
      <c r="A369" s="143"/>
      <c r="B369" s="140"/>
      <c r="C369" s="1">
        <v>5</v>
      </c>
      <c r="D369" s="5" t="s">
        <v>402</v>
      </c>
      <c r="E369" s="5">
        <v>213543851.8775</v>
      </c>
      <c r="F369" s="5">
        <v>0</v>
      </c>
      <c r="G369" s="5">
        <v>430344.93800000002</v>
      </c>
      <c r="H369" s="5">
        <v>58488420.444300003</v>
      </c>
      <c r="I369" s="6">
        <f t="shared" si="37"/>
        <v>272462617.25980002</v>
      </c>
      <c r="J369" s="11"/>
      <c r="K369" s="145"/>
      <c r="L369" s="140"/>
      <c r="M369" s="12">
        <v>14</v>
      </c>
      <c r="N369" s="5" t="s">
        <v>754</v>
      </c>
      <c r="O369" s="5">
        <v>178405068.17879999</v>
      </c>
      <c r="P369" s="5">
        <v>0</v>
      </c>
      <c r="Q369" s="5">
        <v>359531.39049999998</v>
      </c>
      <c r="R369" s="5">
        <v>42177170.410400003</v>
      </c>
      <c r="S369" s="6">
        <f t="shared" si="38"/>
        <v>220941769.9797</v>
      </c>
    </row>
    <row r="370" spans="1:19" ht="25" customHeight="1" x14ac:dyDescent="0.25">
      <c r="A370" s="143"/>
      <c r="B370" s="140"/>
      <c r="C370" s="1">
        <v>6</v>
      </c>
      <c r="D370" s="5" t="s">
        <v>403</v>
      </c>
      <c r="E370" s="5">
        <v>143055118.03670001</v>
      </c>
      <c r="F370" s="5">
        <v>0</v>
      </c>
      <c r="G370" s="5">
        <v>288292.2892</v>
      </c>
      <c r="H370" s="5">
        <v>40309715.528700002</v>
      </c>
      <c r="I370" s="6">
        <f t="shared" si="37"/>
        <v>183653125.85460001</v>
      </c>
      <c r="J370" s="11"/>
      <c r="K370" s="145"/>
      <c r="L370" s="140"/>
      <c r="M370" s="12">
        <v>15</v>
      </c>
      <c r="N370" s="5" t="s">
        <v>755</v>
      </c>
      <c r="O370" s="5">
        <v>118267091.5548</v>
      </c>
      <c r="P370" s="5">
        <v>0</v>
      </c>
      <c r="Q370" s="5">
        <v>238338.13870000001</v>
      </c>
      <c r="R370" s="5">
        <v>30473402.574099999</v>
      </c>
      <c r="S370" s="6">
        <f t="shared" si="38"/>
        <v>148978832.2676</v>
      </c>
    </row>
    <row r="371" spans="1:19" ht="25" customHeight="1" x14ac:dyDescent="0.25">
      <c r="A371" s="143"/>
      <c r="B371" s="140"/>
      <c r="C371" s="1">
        <v>7</v>
      </c>
      <c r="D371" s="5" t="s">
        <v>404</v>
      </c>
      <c r="E371" s="5">
        <v>124743781.5564</v>
      </c>
      <c r="F371" s="5">
        <v>0</v>
      </c>
      <c r="G371" s="5">
        <v>251390.30910000001</v>
      </c>
      <c r="H371" s="5">
        <v>37344154.8046</v>
      </c>
      <c r="I371" s="6">
        <f t="shared" si="37"/>
        <v>162339326.6701</v>
      </c>
      <c r="J371" s="11"/>
      <c r="K371" s="146"/>
      <c r="L371" s="141"/>
      <c r="M371" s="12">
        <v>16</v>
      </c>
      <c r="N371" s="5" t="s">
        <v>756</v>
      </c>
      <c r="O371" s="5">
        <v>128296102.8547</v>
      </c>
      <c r="P371" s="5">
        <v>0</v>
      </c>
      <c r="Q371" s="5">
        <v>258549.1361</v>
      </c>
      <c r="R371" s="5">
        <v>33393113.2322</v>
      </c>
      <c r="S371" s="6">
        <f t="shared" si="38"/>
        <v>161947765.22299999</v>
      </c>
    </row>
    <row r="372" spans="1:19" ht="25" customHeight="1" x14ac:dyDescent="0.3">
      <c r="A372" s="143"/>
      <c r="B372" s="140"/>
      <c r="C372" s="1">
        <v>8</v>
      </c>
      <c r="D372" s="5" t="s">
        <v>405</v>
      </c>
      <c r="E372" s="5">
        <v>166212909.9497</v>
      </c>
      <c r="F372" s="5">
        <v>0</v>
      </c>
      <c r="G372" s="5">
        <v>334961.1042</v>
      </c>
      <c r="H372" s="5">
        <v>46834041.437299997</v>
      </c>
      <c r="I372" s="6">
        <f t="shared" si="37"/>
        <v>213381912.4912</v>
      </c>
      <c r="J372" s="11"/>
      <c r="K372" s="18"/>
      <c r="L372" s="129" t="s">
        <v>847</v>
      </c>
      <c r="M372" s="130"/>
      <c r="N372" s="131"/>
      <c r="O372" s="14">
        <f>SUM(O356:O371)</f>
        <v>2375308197.4239001</v>
      </c>
      <c r="P372" s="14">
        <f t="shared" ref="P372:S372" si="43">SUM(P356:P371)</f>
        <v>0</v>
      </c>
      <c r="Q372" s="14">
        <f t="shared" si="43"/>
        <v>4786847.5250999993</v>
      </c>
      <c r="R372" s="14">
        <f t="shared" si="43"/>
        <v>554516768.31840003</v>
      </c>
      <c r="S372" s="14">
        <f t="shared" si="43"/>
        <v>2934611813.2674003</v>
      </c>
    </row>
    <row r="373" spans="1:19" ht="25" customHeight="1" x14ac:dyDescent="0.25">
      <c r="A373" s="143"/>
      <c r="B373" s="140"/>
      <c r="C373" s="1">
        <v>9</v>
      </c>
      <c r="D373" s="5" t="s">
        <v>406</v>
      </c>
      <c r="E373" s="5">
        <v>183350129.51989999</v>
      </c>
      <c r="F373" s="5">
        <v>0</v>
      </c>
      <c r="G373" s="5">
        <v>369496.94140000001</v>
      </c>
      <c r="H373" s="5">
        <v>44182969.084899999</v>
      </c>
      <c r="I373" s="6">
        <f t="shared" si="37"/>
        <v>227902595.54619998</v>
      </c>
      <c r="J373" s="11"/>
      <c r="K373" s="144">
        <v>35</v>
      </c>
      <c r="L373" s="139" t="s">
        <v>60</v>
      </c>
      <c r="M373" s="12">
        <v>1</v>
      </c>
      <c r="N373" s="5" t="s">
        <v>757</v>
      </c>
      <c r="O373" s="5">
        <v>132586393.0467</v>
      </c>
      <c r="P373" s="5">
        <v>0</v>
      </c>
      <c r="Q373" s="5">
        <v>267195.15730000002</v>
      </c>
      <c r="R373" s="5">
        <v>34721824.270599999</v>
      </c>
      <c r="S373" s="6">
        <f t="shared" si="38"/>
        <v>167575412.47459999</v>
      </c>
    </row>
    <row r="374" spans="1:19" ht="25" customHeight="1" x14ac:dyDescent="0.25">
      <c r="A374" s="143"/>
      <c r="B374" s="140"/>
      <c r="C374" s="1">
        <v>10</v>
      </c>
      <c r="D374" s="5" t="s">
        <v>407</v>
      </c>
      <c r="E374" s="5">
        <v>173211031.05379999</v>
      </c>
      <c r="F374" s="5">
        <v>0</v>
      </c>
      <c r="G374" s="5">
        <v>349064.09039999999</v>
      </c>
      <c r="H374" s="5">
        <v>52908328.947099999</v>
      </c>
      <c r="I374" s="6">
        <f t="shared" si="37"/>
        <v>226468424.09130001</v>
      </c>
      <c r="J374" s="11"/>
      <c r="K374" s="145"/>
      <c r="L374" s="140"/>
      <c r="M374" s="12">
        <v>2</v>
      </c>
      <c r="N374" s="5" t="s">
        <v>758</v>
      </c>
      <c r="O374" s="5">
        <v>146719970.3994</v>
      </c>
      <c r="P374" s="5">
        <v>0</v>
      </c>
      <c r="Q374" s="5">
        <v>295677.89480000001</v>
      </c>
      <c r="R374" s="5">
        <v>32363315.3422</v>
      </c>
      <c r="S374" s="6">
        <f t="shared" si="38"/>
        <v>179378963.63640001</v>
      </c>
    </row>
    <row r="375" spans="1:19" ht="25" customHeight="1" x14ac:dyDescent="0.25">
      <c r="A375" s="143"/>
      <c r="B375" s="140"/>
      <c r="C375" s="1">
        <v>11</v>
      </c>
      <c r="D375" s="5" t="s">
        <v>408</v>
      </c>
      <c r="E375" s="5">
        <v>184929870.69240001</v>
      </c>
      <c r="F375" s="5">
        <v>0</v>
      </c>
      <c r="G375" s="5">
        <v>372680.51990000001</v>
      </c>
      <c r="H375" s="5">
        <v>56346776.1734</v>
      </c>
      <c r="I375" s="6">
        <f t="shared" si="37"/>
        <v>241649327.38569999</v>
      </c>
      <c r="J375" s="11"/>
      <c r="K375" s="145"/>
      <c r="L375" s="140"/>
      <c r="M375" s="12">
        <v>3</v>
      </c>
      <c r="N375" s="5" t="s">
        <v>759</v>
      </c>
      <c r="O375" s="5">
        <v>122847149.8152</v>
      </c>
      <c r="P375" s="5">
        <v>0</v>
      </c>
      <c r="Q375" s="5">
        <v>247568.1159</v>
      </c>
      <c r="R375" s="5">
        <v>30739330.624400001</v>
      </c>
      <c r="S375" s="6">
        <f t="shared" si="38"/>
        <v>153834048.5555</v>
      </c>
    </row>
    <row r="376" spans="1:19" ht="25" customHeight="1" x14ac:dyDescent="0.25">
      <c r="A376" s="143"/>
      <c r="B376" s="140"/>
      <c r="C376" s="1">
        <v>12</v>
      </c>
      <c r="D376" s="5" t="s">
        <v>409</v>
      </c>
      <c r="E376" s="5">
        <v>159811598.06369999</v>
      </c>
      <c r="F376" s="5">
        <v>0</v>
      </c>
      <c r="G376" s="5">
        <v>322060.83970000001</v>
      </c>
      <c r="H376" s="5">
        <v>43926716.451300003</v>
      </c>
      <c r="I376" s="6">
        <f t="shared" si="37"/>
        <v>204060375.3547</v>
      </c>
      <c r="J376" s="11"/>
      <c r="K376" s="145"/>
      <c r="L376" s="140"/>
      <c r="M376" s="12">
        <v>4</v>
      </c>
      <c r="N376" s="5" t="s">
        <v>760</v>
      </c>
      <c r="O376" s="5">
        <v>137544019.9928</v>
      </c>
      <c r="P376" s="5">
        <v>0</v>
      </c>
      <c r="Q376" s="5">
        <v>277186.03100000002</v>
      </c>
      <c r="R376" s="5">
        <v>34499728.397600003</v>
      </c>
      <c r="S376" s="6">
        <f t="shared" si="38"/>
        <v>172320934.42139998</v>
      </c>
    </row>
    <row r="377" spans="1:19" ht="25" customHeight="1" x14ac:dyDescent="0.25">
      <c r="A377" s="143"/>
      <c r="B377" s="140"/>
      <c r="C377" s="1">
        <v>13</v>
      </c>
      <c r="D377" s="5" t="s">
        <v>410</v>
      </c>
      <c r="E377" s="5">
        <v>138455606.3168</v>
      </c>
      <c r="F377" s="5">
        <v>0</v>
      </c>
      <c r="G377" s="5">
        <v>279023.10830000002</v>
      </c>
      <c r="H377" s="5">
        <v>42513980.527199998</v>
      </c>
      <c r="I377" s="6">
        <f t="shared" si="37"/>
        <v>181248609.95230001</v>
      </c>
      <c r="J377" s="11"/>
      <c r="K377" s="145"/>
      <c r="L377" s="140"/>
      <c r="M377" s="12">
        <v>5</v>
      </c>
      <c r="N377" s="5" t="s">
        <v>761</v>
      </c>
      <c r="O377" s="5">
        <v>192916010.21669999</v>
      </c>
      <c r="P377" s="5">
        <v>0</v>
      </c>
      <c r="Q377" s="5">
        <v>388774.61339999997</v>
      </c>
      <c r="R377" s="5">
        <v>47105803.9912</v>
      </c>
      <c r="S377" s="6">
        <f t="shared" si="38"/>
        <v>240410588.8213</v>
      </c>
    </row>
    <row r="378" spans="1:19" ht="25" customHeight="1" x14ac:dyDescent="0.25">
      <c r="A378" s="143"/>
      <c r="B378" s="140"/>
      <c r="C378" s="1">
        <v>14</v>
      </c>
      <c r="D378" s="5" t="s">
        <v>411</v>
      </c>
      <c r="E378" s="5">
        <v>142563829.11480001</v>
      </c>
      <c r="F378" s="5">
        <v>0</v>
      </c>
      <c r="G378" s="5">
        <v>287302.21759999997</v>
      </c>
      <c r="H378" s="5">
        <v>38469712.379500002</v>
      </c>
      <c r="I378" s="6">
        <f t="shared" si="37"/>
        <v>181320843.7119</v>
      </c>
      <c r="J378" s="11"/>
      <c r="K378" s="145"/>
      <c r="L378" s="140"/>
      <c r="M378" s="12">
        <v>6</v>
      </c>
      <c r="N378" s="5" t="s">
        <v>762</v>
      </c>
      <c r="O378" s="5">
        <v>159877546.5792</v>
      </c>
      <c r="P378" s="5">
        <v>0</v>
      </c>
      <c r="Q378" s="5">
        <v>322193.7427</v>
      </c>
      <c r="R378" s="5">
        <v>36069093.0704</v>
      </c>
      <c r="S378" s="6">
        <f t="shared" si="38"/>
        <v>196268833.39230001</v>
      </c>
    </row>
    <row r="379" spans="1:19" ht="25" customHeight="1" x14ac:dyDescent="0.25">
      <c r="A379" s="143"/>
      <c r="B379" s="140"/>
      <c r="C379" s="1">
        <v>15</v>
      </c>
      <c r="D379" s="5" t="s">
        <v>412</v>
      </c>
      <c r="E379" s="5">
        <v>165031588.33090001</v>
      </c>
      <c r="F379" s="5">
        <v>0</v>
      </c>
      <c r="G379" s="5">
        <v>332580.44199999998</v>
      </c>
      <c r="H379" s="5">
        <v>47088678.5484</v>
      </c>
      <c r="I379" s="6">
        <f t="shared" si="37"/>
        <v>212452847.32130003</v>
      </c>
      <c r="J379" s="11"/>
      <c r="K379" s="145"/>
      <c r="L379" s="140"/>
      <c r="M379" s="12">
        <v>7</v>
      </c>
      <c r="N379" s="5" t="s">
        <v>763</v>
      </c>
      <c r="O379" s="5">
        <v>147194489.16370001</v>
      </c>
      <c r="P379" s="5">
        <v>0</v>
      </c>
      <c r="Q379" s="5">
        <v>296634.17019999999</v>
      </c>
      <c r="R379" s="5">
        <v>33976068.332500003</v>
      </c>
      <c r="S379" s="6">
        <f t="shared" si="38"/>
        <v>181467191.66640002</v>
      </c>
    </row>
    <row r="380" spans="1:19" ht="25" customHeight="1" x14ac:dyDescent="0.25">
      <c r="A380" s="143"/>
      <c r="B380" s="140"/>
      <c r="C380" s="1">
        <v>16</v>
      </c>
      <c r="D380" s="5" t="s">
        <v>413</v>
      </c>
      <c r="E380" s="5">
        <v>128004037.3308</v>
      </c>
      <c r="F380" s="5">
        <v>0</v>
      </c>
      <c r="G380" s="5">
        <v>257960.55009999999</v>
      </c>
      <c r="H380" s="5">
        <v>36083662.639700003</v>
      </c>
      <c r="I380" s="6">
        <f t="shared" si="37"/>
        <v>164345660.52059999</v>
      </c>
      <c r="J380" s="11"/>
      <c r="K380" s="145"/>
      <c r="L380" s="140"/>
      <c r="M380" s="12">
        <v>8</v>
      </c>
      <c r="N380" s="5" t="s">
        <v>764</v>
      </c>
      <c r="O380" s="5">
        <v>127881819.5175</v>
      </c>
      <c r="P380" s="5">
        <v>0</v>
      </c>
      <c r="Q380" s="5">
        <v>257714.25030000001</v>
      </c>
      <c r="R380" s="5">
        <v>31931432.3387</v>
      </c>
      <c r="S380" s="6">
        <f t="shared" si="38"/>
        <v>160070966.1065</v>
      </c>
    </row>
    <row r="381" spans="1:19" ht="25" customHeight="1" x14ac:dyDescent="0.25">
      <c r="A381" s="143"/>
      <c r="B381" s="140"/>
      <c r="C381" s="1">
        <v>17</v>
      </c>
      <c r="D381" s="5" t="s">
        <v>414</v>
      </c>
      <c r="E381" s="5">
        <v>178107766.77250001</v>
      </c>
      <c r="F381" s="5">
        <v>0</v>
      </c>
      <c r="G381" s="5">
        <v>358932.25290000002</v>
      </c>
      <c r="H381" s="5">
        <v>50867154.787100002</v>
      </c>
      <c r="I381" s="6">
        <f t="shared" si="37"/>
        <v>229333853.8125</v>
      </c>
      <c r="J381" s="11"/>
      <c r="K381" s="145"/>
      <c r="L381" s="140"/>
      <c r="M381" s="12">
        <v>9</v>
      </c>
      <c r="N381" s="5" t="s">
        <v>765</v>
      </c>
      <c r="O381" s="5">
        <v>168655657.74290001</v>
      </c>
      <c r="P381" s="5">
        <v>0</v>
      </c>
      <c r="Q381" s="5">
        <v>339883.85960000003</v>
      </c>
      <c r="R381" s="5">
        <v>41591718.125799999</v>
      </c>
      <c r="S381" s="6">
        <f t="shared" si="38"/>
        <v>210587259.72830003</v>
      </c>
    </row>
    <row r="382" spans="1:19" ht="25" customHeight="1" x14ac:dyDescent="0.25">
      <c r="A382" s="143"/>
      <c r="B382" s="140"/>
      <c r="C382" s="1">
        <v>18</v>
      </c>
      <c r="D382" s="5" t="s">
        <v>415</v>
      </c>
      <c r="E382" s="5">
        <v>119797798.5872</v>
      </c>
      <c r="F382" s="5">
        <v>0</v>
      </c>
      <c r="G382" s="5">
        <v>241422.90100000001</v>
      </c>
      <c r="H382" s="5">
        <v>36642710.339500003</v>
      </c>
      <c r="I382" s="6">
        <f t="shared" si="37"/>
        <v>156681931.82769999</v>
      </c>
      <c r="J382" s="11"/>
      <c r="K382" s="145"/>
      <c r="L382" s="140"/>
      <c r="M382" s="12">
        <v>10</v>
      </c>
      <c r="N382" s="5" t="s">
        <v>766</v>
      </c>
      <c r="O382" s="5">
        <v>118945176.9762</v>
      </c>
      <c r="P382" s="5">
        <v>0</v>
      </c>
      <c r="Q382" s="5">
        <v>239704.6525</v>
      </c>
      <c r="R382" s="5">
        <v>32199301.348000001</v>
      </c>
      <c r="S382" s="6">
        <f t="shared" si="38"/>
        <v>151384182.97670001</v>
      </c>
    </row>
    <row r="383" spans="1:19" ht="25" customHeight="1" x14ac:dyDescent="0.25">
      <c r="A383" s="143"/>
      <c r="B383" s="140"/>
      <c r="C383" s="1">
        <v>19</v>
      </c>
      <c r="D383" s="5" t="s">
        <v>416</v>
      </c>
      <c r="E383" s="5">
        <v>158073042.43709999</v>
      </c>
      <c r="F383" s="5">
        <v>0</v>
      </c>
      <c r="G383" s="5">
        <v>318557.20990000002</v>
      </c>
      <c r="H383" s="5">
        <v>47459940.995099999</v>
      </c>
      <c r="I383" s="6">
        <f t="shared" si="37"/>
        <v>205851540.64209998</v>
      </c>
      <c r="J383" s="11"/>
      <c r="K383" s="145"/>
      <c r="L383" s="140"/>
      <c r="M383" s="12">
        <v>11</v>
      </c>
      <c r="N383" s="5" t="s">
        <v>767</v>
      </c>
      <c r="O383" s="5">
        <v>113930568.0757</v>
      </c>
      <c r="P383" s="5">
        <v>0</v>
      </c>
      <c r="Q383" s="5">
        <v>229598.94570000001</v>
      </c>
      <c r="R383" s="5">
        <v>28707772.669599999</v>
      </c>
      <c r="S383" s="6">
        <f t="shared" si="38"/>
        <v>142867939.69100001</v>
      </c>
    </row>
    <row r="384" spans="1:19" ht="25" customHeight="1" x14ac:dyDescent="0.25">
      <c r="A384" s="143"/>
      <c r="B384" s="140"/>
      <c r="C384" s="1">
        <v>20</v>
      </c>
      <c r="D384" s="5" t="s">
        <v>417</v>
      </c>
      <c r="E384" s="5">
        <v>132532717.1302</v>
      </c>
      <c r="F384" s="5">
        <v>0</v>
      </c>
      <c r="G384" s="5">
        <v>267086.98670000001</v>
      </c>
      <c r="H384" s="5">
        <v>36879192.055399999</v>
      </c>
      <c r="I384" s="6">
        <f t="shared" si="37"/>
        <v>169678996.17229998</v>
      </c>
      <c r="J384" s="11"/>
      <c r="K384" s="145"/>
      <c r="L384" s="140"/>
      <c r="M384" s="12">
        <v>12</v>
      </c>
      <c r="N384" s="5" t="s">
        <v>768</v>
      </c>
      <c r="O384" s="5">
        <v>122150991.99429999</v>
      </c>
      <c r="P384" s="5">
        <v>0</v>
      </c>
      <c r="Q384" s="5">
        <v>246165.18160000001</v>
      </c>
      <c r="R384" s="5">
        <v>30724637.063000001</v>
      </c>
      <c r="S384" s="6">
        <f t="shared" si="38"/>
        <v>153121794.23890001</v>
      </c>
    </row>
    <row r="385" spans="1:19" ht="25" customHeight="1" x14ac:dyDescent="0.25">
      <c r="A385" s="143"/>
      <c r="B385" s="140"/>
      <c r="C385" s="1">
        <v>21</v>
      </c>
      <c r="D385" s="5" t="s">
        <v>418</v>
      </c>
      <c r="E385" s="5">
        <v>168930866.7913</v>
      </c>
      <c r="F385" s="5">
        <v>0</v>
      </c>
      <c r="G385" s="5">
        <v>340438.4755</v>
      </c>
      <c r="H385" s="5">
        <v>47952213.7667</v>
      </c>
      <c r="I385" s="6">
        <f t="shared" si="37"/>
        <v>217223519.03349999</v>
      </c>
      <c r="J385" s="11"/>
      <c r="K385" s="145"/>
      <c r="L385" s="140"/>
      <c r="M385" s="12">
        <v>13</v>
      </c>
      <c r="N385" s="5" t="s">
        <v>769</v>
      </c>
      <c r="O385" s="5">
        <v>132853650.9764</v>
      </c>
      <c r="P385" s="5">
        <v>0</v>
      </c>
      <c r="Q385" s="5">
        <v>267733.74969999999</v>
      </c>
      <c r="R385" s="5">
        <v>35556510.873599999</v>
      </c>
      <c r="S385" s="6">
        <f t="shared" si="38"/>
        <v>168677895.5997</v>
      </c>
    </row>
    <row r="386" spans="1:19" ht="25" customHeight="1" x14ac:dyDescent="0.25">
      <c r="A386" s="143"/>
      <c r="B386" s="140"/>
      <c r="C386" s="1">
        <v>22</v>
      </c>
      <c r="D386" s="5" t="s">
        <v>419</v>
      </c>
      <c r="E386" s="5">
        <v>188999582.52180001</v>
      </c>
      <c r="F386" s="5">
        <v>0</v>
      </c>
      <c r="G386" s="5">
        <v>380882.01980000001</v>
      </c>
      <c r="H386" s="5">
        <v>49729288.469700001</v>
      </c>
      <c r="I386" s="6">
        <f t="shared" si="37"/>
        <v>239109753.01130003</v>
      </c>
      <c r="J386" s="11"/>
      <c r="K386" s="145"/>
      <c r="L386" s="140"/>
      <c r="M386" s="12">
        <v>14</v>
      </c>
      <c r="N386" s="5" t="s">
        <v>770</v>
      </c>
      <c r="O386" s="5">
        <v>146190329.64840001</v>
      </c>
      <c r="P386" s="5">
        <v>0</v>
      </c>
      <c r="Q386" s="5">
        <v>294610.53450000001</v>
      </c>
      <c r="R386" s="5">
        <v>39806411.951200001</v>
      </c>
      <c r="S386" s="6">
        <f t="shared" si="38"/>
        <v>186291352.13410002</v>
      </c>
    </row>
    <row r="387" spans="1:19" ht="25" customHeight="1" x14ac:dyDescent="0.25">
      <c r="A387" s="143"/>
      <c r="B387" s="141"/>
      <c r="C387" s="1">
        <v>23</v>
      </c>
      <c r="D387" s="5" t="s">
        <v>420</v>
      </c>
      <c r="E387" s="5">
        <v>192984902.84850001</v>
      </c>
      <c r="F387" s="5">
        <v>0</v>
      </c>
      <c r="G387" s="5">
        <v>388913.44949999999</v>
      </c>
      <c r="H387" s="5">
        <v>56793583.5273</v>
      </c>
      <c r="I387" s="6">
        <f t="shared" si="37"/>
        <v>250167399.82530001</v>
      </c>
      <c r="J387" s="11"/>
      <c r="K387" s="145"/>
      <c r="L387" s="140"/>
      <c r="M387" s="12">
        <v>15</v>
      </c>
      <c r="N387" s="5" t="s">
        <v>771</v>
      </c>
      <c r="O387" s="5">
        <v>135590068.6124</v>
      </c>
      <c r="P387" s="5">
        <v>0</v>
      </c>
      <c r="Q387" s="5">
        <v>273248.32419999997</v>
      </c>
      <c r="R387" s="5">
        <v>29907721.2071</v>
      </c>
      <c r="S387" s="6">
        <f t="shared" si="38"/>
        <v>165771038.1437</v>
      </c>
    </row>
    <row r="388" spans="1:19" ht="25" customHeight="1" x14ac:dyDescent="0.3">
      <c r="A388" s="1"/>
      <c r="B388" s="129" t="s">
        <v>831</v>
      </c>
      <c r="C388" s="130"/>
      <c r="D388" s="131"/>
      <c r="E388" s="14">
        <f>SUM(E365:E387)</f>
        <v>3765257266.9453001</v>
      </c>
      <c r="F388" s="14">
        <f t="shared" ref="F388:I388" si="44">SUM(F365:F387)</f>
        <v>0</v>
      </c>
      <c r="G388" s="14">
        <f t="shared" si="44"/>
        <v>7587946.8818999995</v>
      </c>
      <c r="H388" s="14">
        <f t="shared" si="44"/>
        <v>1050692769.748</v>
      </c>
      <c r="I388" s="14">
        <f t="shared" si="44"/>
        <v>4823537983.5752001</v>
      </c>
      <c r="J388" s="33"/>
      <c r="K388" s="145"/>
      <c r="L388" s="140"/>
      <c r="M388" s="12">
        <v>16</v>
      </c>
      <c r="N388" s="5" t="s">
        <v>772</v>
      </c>
      <c r="O388" s="5">
        <v>141308090.70719999</v>
      </c>
      <c r="P388" s="5">
        <v>0</v>
      </c>
      <c r="Q388" s="5">
        <v>284771.58669999999</v>
      </c>
      <c r="R388" s="5">
        <v>33647809.555100001</v>
      </c>
      <c r="S388" s="6">
        <f t="shared" si="38"/>
        <v>175240671.84899998</v>
      </c>
    </row>
    <row r="389" spans="1:19" ht="25" customHeight="1" x14ac:dyDescent="0.25">
      <c r="A389" s="143">
        <v>19</v>
      </c>
      <c r="B389" s="139" t="s">
        <v>44</v>
      </c>
      <c r="C389" s="1">
        <v>1</v>
      </c>
      <c r="D389" s="5" t="s">
        <v>421</v>
      </c>
      <c r="E389" s="5">
        <v>123842295.1366</v>
      </c>
      <c r="F389" s="5">
        <v>0</v>
      </c>
      <c r="G389" s="5">
        <v>249573.5857</v>
      </c>
      <c r="H389" s="5">
        <v>38707181.795000002</v>
      </c>
      <c r="I389" s="6">
        <f t="shared" si="37"/>
        <v>162799050.51730001</v>
      </c>
      <c r="J389" s="11"/>
      <c r="K389" s="146"/>
      <c r="L389" s="141"/>
      <c r="M389" s="12">
        <v>17</v>
      </c>
      <c r="N389" s="5" t="s">
        <v>773</v>
      </c>
      <c r="O389" s="5">
        <v>140972293.24880001</v>
      </c>
      <c r="P389" s="5">
        <v>0</v>
      </c>
      <c r="Q389" s="5">
        <v>284094.86979999999</v>
      </c>
      <c r="R389" s="5">
        <v>32514251.297499999</v>
      </c>
      <c r="S389" s="6">
        <f t="shared" si="38"/>
        <v>173770639.41610003</v>
      </c>
    </row>
    <row r="390" spans="1:19" ht="25" customHeight="1" x14ac:dyDescent="0.3">
      <c r="A390" s="143"/>
      <c r="B390" s="140"/>
      <c r="C390" s="1">
        <v>2</v>
      </c>
      <c r="D390" s="5" t="s">
        <v>422</v>
      </c>
      <c r="E390" s="5">
        <v>126847056.5793</v>
      </c>
      <c r="F390" s="5">
        <v>0</v>
      </c>
      <c r="G390" s="5">
        <v>255628.94089999999</v>
      </c>
      <c r="H390" s="5">
        <v>39939286.922499999</v>
      </c>
      <c r="I390" s="6">
        <f t="shared" si="37"/>
        <v>167041972.4427</v>
      </c>
      <c r="J390" s="11"/>
      <c r="K390" s="18"/>
      <c r="L390" s="129" t="s">
        <v>848</v>
      </c>
      <c r="M390" s="130"/>
      <c r="N390" s="131"/>
      <c r="O390" s="14">
        <f>SUM(O373:O389)</f>
        <v>2388164226.7135</v>
      </c>
      <c r="P390" s="14">
        <f t="shared" ref="P390:S390" si="45">SUM(P373:P389)</f>
        <v>0</v>
      </c>
      <c r="Q390" s="14">
        <f t="shared" si="45"/>
        <v>4812755.6798999999</v>
      </c>
      <c r="R390" s="14">
        <f t="shared" si="45"/>
        <v>586062730.45850003</v>
      </c>
      <c r="S390" s="14">
        <f t="shared" si="45"/>
        <v>2979039712.8519001</v>
      </c>
    </row>
    <row r="391" spans="1:19" ht="25" customHeight="1" x14ac:dyDescent="0.25">
      <c r="A391" s="143"/>
      <c r="B391" s="140"/>
      <c r="C391" s="1">
        <v>3</v>
      </c>
      <c r="D391" s="5" t="s">
        <v>423</v>
      </c>
      <c r="E391" s="5">
        <v>115659524.7624</v>
      </c>
      <c r="F391" s="5">
        <v>0</v>
      </c>
      <c r="G391" s="5">
        <v>233083.23120000001</v>
      </c>
      <c r="H391" s="5">
        <v>37838646.1501</v>
      </c>
      <c r="I391" s="6">
        <f t="shared" si="37"/>
        <v>153731254.1437</v>
      </c>
      <c r="J391" s="11"/>
      <c r="K391" s="144">
        <v>36</v>
      </c>
      <c r="L391" s="139" t="s">
        <v>61</v>
      </c>
      <c r="M391" s="12">
        <v>1</v>
      </c>
      <c r="N391" s="5" t="s">
        <v>774</v>
      </c>
      <c r="O391" s="5">
        <v>132693049.9754</v>
      </c>
      <c r="P391" s="5">
        <v>0</v>
      </c>
      <c r="Q391" s="5">
        <v>267410.098</v>
      </c>
      <c r="R391" s="5">
        <v>34158783.560999997</v>
      </c>
      <c r="S391" s="6">
        <f t="shared" si="38"/>
        <v>167119243.63440001</v>
      </c>
    </row>
    <row r="392" spans="1:19" ht="25" customHeight="1" x14ac:dyDescent="0.25">
      <c r="A392" s="143"/>
      <c r="B392" s="140"/>
      <c r="C392" s="1">
        <v>4</v>
      </c>
      <c r="D392" s="5" t="s">
        <v>424</v>
      </c>
      <c r="E392" s="5">
        <v>125474594.524</v>
      </c>
      <c r="F392" s="5">
        <v>0</v>
      </c>
      <c r="G392" s="5">
        <v>252863.08230000001</v>
      </c>
      <c r="H392" s="5">
        <v>39839739.967200004</v>
      </c>
      <c r="I392" s="6">
        <f t="shared" si="37"/>
        <v>165567197.57350001</v>
      </c>
      <c r="J392" s="11"/>
      <c r="K392" s="145"/>
      <c r="L392" s="140"/>
      <c r="M392" s="12">
        <v>2</v>
      </c>
      <c r="N392" s="5" t="s">
        <v>775</v>
      </c>
      <c r="O392" s="5">
        <v>128480036.8205</v>
      </c>
      <c r="P392" s="5">
        <v>0</v>
      </c>
      <c r="Q392" s="5">
        <v>258919.80960000001</v>
      </c>
      <c r="R392" s="5">
        <v>37591768.782799996</v>
      </c>
      <c r="S392" s="6">
        <f t="shared" si="38"/>
        <v>166330725.4129</v>
      </c>
    </row>
    <row r="393" spans="1:19" ht="25" customHeight="1" x14ac:dyDescent="0.25">
      <c r="A393" s="143"/>
      <c r="B393" s="140"/>
      <c r="C393" s="1">
        <v>5</v>
      </c>
      <c r="D393" s="5" t="s">
        <v>425</v>
      </c>
      <c r="E393" s="5">
        <v>152079339.0801</v>
      </c>
      <c r="F393" s="5">
        <v>0</v>
      </c>
      <c r="G393" s="5">
        <v>306478.3798</v>
      </c>
      <c r="H393" s="5">
        <v>46628011.473499998</v>
      </c>
      <c r="I393" s="6">
        <f t="shared" ref="I393:I413" si="46">E393+F393+G393+H393</f>
        <v>199013828.93339998</v>
      </c>
      <c r="J393" s="11"/>
      <c r="K393" s="145"/>
      <c r="L393" s="140"/>
      <c r="M393" s="12">
        <v>3</v>
      </c>
      <c r="N393" s="5" t="s">
        <v>776</v>
      </c>
      <c r="O393" s="5">
        <v>151627488.14840001</v>
      </c>
      <c r="P393" s="5">
        <v>0</v>
      </c>
      <c r="Q393" s="5">
        <v>305567.78580000001</v>
      </c>
      <c r="R393" s="5">
        <v>39494084.941100001</v>
      </c>
      <c r="S393" s="6">
        <f t="shared" ref="S393:S413" si="47">O393+P393+Q393+R393</f>
        <v>191427140.87530002</v>
      </c>
    </row>
    <row r="394" spans="1:19" ht="25" customHeight="1" x14ac:dyDescent="0.25">
      <c r="A394" s="143"/>
      <c r="B394" s="140"/>
      <c r="C394" s="1">
        <v>6</v>
      </c>
      <c r="D394" s="5" t="s">
        <v>426</v>
      </c>
      <c r="E394" s="5">
        <v>121162357.55159999</v>
      </c>
      <c r="F394" s="5">
        <v>0</v>
      </c>
      <c r="G394" s="5">
        <v>244172.8328</v>
      </c>
      <c r="H394" s="5">
        <v>38457468.1809</v>
      </c>
      <c r="I394" s="6">
        <f t="shared" si="46"/>
        <v>159863998.56529999</v>
      </c>
      <c r="J394" s="11"/>
      <c r="K394" s="145"/>
      <c r="L394" s="140"/>
      <c r="M394" s="12">
        <v>4</v>
      </c>
      <c r="N394" s="5" t="s">
        <v>777</v>
      </c>
      <c r="O394" s="5">
        <v>167352511.87279999</v>
      </c>
      <c r="P394" s="5">
        <v>0</v>
      </c>
      <c r="Q394" s="5">
        <v>337257.69069999998</v>
      </c>
      <c r="R394" s="5">
        <v>43054696.436999999</v>
      </c>
      <c r="S394" s="6">
        <f t="shared" si="47"/>
        <v>210744466.00049999</v>
      </c>
    </row>
    <row r="395" spans="1:19" ht="25" customHeight="1" x14ac:dyDescent="0.25">
      <c r="A395" s="143"/>
      <c r="B395" s="140"/>
      <c r="C395" s="1">
        <v>7</v>
      </c>
      <c r="D395" s="5" t="s">
        <v>427</v>
      </c>
      <c r="E395" s="5">
        <v>195569223.8581</v>
      </c>
      <c r="F395" s="5">
        <v>0</v>
      </c>
      <c r="G395" s="5">
        <v>394121.51069999998</v>
      </c>
      <c r="H395" s="5">
        <v>57527249.126199998</v>
      </c>
      <c r="I395" s="6">
        <f t="shared" si="46"/>
        <v>253490594.49499997</v>
      </c>
      <c r="J395" s="11"/>
      <c r="K395" s="145"/>
      <c r="L395" s="140"/>
      <c r="M395" s="12">
        <v>5</v>
      </c>
      <c r="N395" s="5" t="s">
        <v>778</v>
      </c>
      <c r="O395" s="5">
        <v>145662526.53799999</v>
      </c>
      <c r="P395" s="5">
        <v>0</v>
      </c>
      <c r="Q395" s="5">
        <v>293546.87760000001</v>
      </c>
      <c r="R395" s="5">
        <v>38948346.0691</v>
      </c>
      <c r="S395" s="6">
        <f t="shared" si="47"/>
        <v>184904419.48469999</v>
      </c>
    </row>
    <row r="396" spans="1:19" ht="25" customHeight="1" x14ac:dyDescent="0.25">
      <c r="A396" s="143"/>
      <c r="B396" s="140"/>
      <c r="C396" s="1">
        <v>8</v>
      </c>
      <c r="D396" s="5" t="s">
        <v>428</v>
      </c>
      <c r="E396" s="5">
        <v>133244399.5997</v>
      </c>
      <c r="F396" s="5">
        <v>0</v>
      </c>
      <c r="G396" s="5">
        <v>268521.2071</v>
      </c>
      <c r="H396" s="5">
        <v>41309788.473700002</v>
      </c>
      <c r="I396" s="6">
        <f t="shared" si="46"/>
        <v>174822709.28049999</v>
      </c>
      <c r="J396" s="11"/>
      <c r="K396" s="145"/>
      <c r="L396" s="140"/>
      <c r="M396" s="12">
        <v>6</v>
      </c>
      <c r="N396" s="5" t="s">
        <v>779</v>
      </c>
      <c r="O396" s="5">
        <v>202260810.77239999</v>
      </c>
      <c r="P396" s="5">
        <v>0</v>
      </c>
      <c r="Q396" s="5">
        <v>407606.75290000002</v>
      </c>
      <c r="R396" s="5">
        <v>52689749.302000001</v>
      </c>
      <c r="S396" s="6">
        <f t="shared" si="47"/>
        <v>255358166.82730001</v>
      </c>
    </row>
    <row r="397" spans="1:19" ht="25" customHeight="1" x14ac:dyDescent="0.25">
      <c r="A397" s="143"/>
      <c r="B397" s="140"/>
      <c r="C397" s="1">
        <v>9</v>
      </c>
      <c r="D397" s="5" t="s">
        <v>429</v>
      </c>
      <c r="E397" s="5">
        <v>143232557.3854</v>
      </c>
      <c r="F397" s="5">
        <v>0</v>
      </c>
      <c r="G397" s="5">
        <v>288649.87439999997</v>
      </c>
      <c r="H397" s="5">
        <v>42649979.7465</v>
      </c>
      <c r="I397" s="6">
        <f t="shared" si="46"/>
        <v>186171187.00629997</v>
      </c>
      <c r="J397" s="11"/>
      <c r="K397" s="145"/>
      <c r="L397" s="140"/>
      <c r="M397" s="12">
        <v>7</v>
      </c>
      <c r="N397" s="5" t="s">
        <v>780</v>
      </c>
      <c r="O397" s="5">
        <v>153608310.8723</v>
      </c>
      <c r="P397" s="5">
        <v>0</v>
      </c>
      <c r="Q397" s="5">
        <v>309559.64520000003</v>
      </c>
      <c r="R397" s="5">
        <v>44858696.514300004</v>
      </c>
      <c r="S397" s="6">
        <f t="shared" si="47"/>
        <v>198776567.03180003</v>
      </c>
    </row>
    <row r="398" spans="1:19" ht="25" customHeight="1" x14ac:dyDescent="0.25">
      <c r="A398" s="143"/>
      <c r="B398" s="140"/>
      <c r="C398" s="1">
        <v>10</v>
      </c>
      <c r="D398" s="5" t="s">
        <v>430</v>
      </c>
      <c r="E398" s="5">
        <v>144235717.63710001</v>
      </c>
      <c r="F398" s="5">
        <v>0</v>
      </c>
      <c r="G398" s="5">
        <v>290671.4963</v>
      </c>
      <c r="H398" s="5">
        <v>44379819.6501</v>
      </c>
      <c r="I398" s="6">
        <f t="shared" si="46"/>
        <v>188906208.78350002</v>
      </c>
      <c r="J398" s="11"/>
      <c r="K398" s="145"/>
      <c r="L398" s="140"/>
      <c r="M398" s="12">
        <v>8</v>
      </c>
      <c r="N398" s="5" t="s">
        <v>389</v>
      </c>
      <c r="O398" s="5">
        <v>139364562.45190001</v>
      </c>
      <c r="P398" s="5">
        <v>0</v>
      </c>
      <c r="Q398" s="5">
        <v>280854.88510000001</v>
      </c>
      <c r="R398" s="5">
        <v>36954329.778899997</v>
      </c>
      <c r="S398" s="6">
        <f t="shared" si="47"/>
        <v>176599747.11590001</v>
      </c>
    </row>
    <row r="399" spans="1:19" ht="25" customHeight="1" x14ac:dyDescent="0.25">
      <c r="A399" s="143"/>
      <c r="B399" s="140"/>
      <c r="C399" s="1">
        <v>11</v>
      </c>
      <c r="D399" s="5" t="s">
        <v>431</v>
      </c>
      <c r="E399" s="5">
        <v>133686576.0607</v>
      </c>
      <c r="F399" s="5">
        <v>0</v>
      </c>
      <c r="G399" s="5">
        <v>269412.30469999998</v>
      </c>
      <c r="H399" s="5">
        <v>36941184.960299999</v>
      </c>
      <c r="I399" s="6">
        <f t="shared" si="46"/>
        <v>170897173.32569999</v>
      </c>
      <c r="J399" s="11"/>
      <c r="K399" s="145"/>
      <c r="L399" s="140"/>
      <c r="M399" s="12">
        <v>9</v>
      </c>
      <c r="N399" s="5" t="s">
        <v>781</v>
      </c>
      <c r="O399" s="5">
        <v>150657033.09979999</v>
      </c>
      <c r="P399" s="5">
        <v>0</v>
      </c>
      <c r="Q399" s="5">
        <v>303612.07309999998</v>
      </c>
      <c r="R399" s="5">
        <v>39434002.891599998</v>
      </c>
      <c r="S399" s="6">
        <f t="shared" si="47"/>
        <v>190394648.06449997</v>
      </c>
    </row>
    <row r="400" spans="1:19" ht="25" customHeight="1" x14ac:dyDescent="0.25">
      <c r="A400" s="143"/>
      <c r="B400" s="140"/>
      <c r="C400" s="1">
        <v>12</v>
      </c>
      <c r="D400" s="5" t="s">
        <v>432</v>
      </c>
      <c r="E400" s="5">
        <v>130970587.6654</v>
      </c>
      <c r="F400" s="5">
        <v>0</v>
      </c>
      <c r="G400" s="5">
        <v>263938.90029999998</v>
      </c>
      <c r="H400" s="5">
        <v>40606651.556599997</v>
      </c>
      <c r="I400" s="6">
        <f t="shared" si="46"/>
        <v>171841178.1223</v>
      </c>
      <c r="J400" s="11"/>
      <c r="K400" s="145"/>
      <c r="L400" s="140"/>
      <c r="M400" s="12">
        <v>10</v>
      </c>
      <c r="N400" s="5" t="s">
        <v>782</v>
      </c>
      <c r="O400" s="5">
        <v>198854997.1241</v>
      </c>
      <c r="P400" s="5">
        <v>0</v>
      </c>
      <c r="Q400" s="5">
        <v>400743.17589999997</v>
      </c>
      <c r="R400" s="5">
        <v>45668996.421099998</v>
      </c>
      <c r="S400" s="6">
        <f t="shared" si="47"/>
        <v>244924736.7211</v>
      </c>
    </row>
    <row r="401" spans="1:19" ht="25" customHeight="1" x14ac:dyDescent="0.25">
      <c r="A401" s="143"/>
      <c r="B401" s="140"/>
      <c r="C401" s="1">
        <v>13</v>
      </c>
      <c r="D401" s="5" t="s">
        <v>433</v>
      </c>
      <c r="E401" s="5">
        <v>136845747.05500001</v>
      </c>
      <c r="F401" s="5">
        <v>0</v>
      </c>
      <c r="G401" s="5">
        <v>275778.83419999998</v>
      </c>
      <c r="H401" s="5">
        <v>41547270.274999999</v>
      </c>
      <c r="I401" s="6">
        <f t="shared" si="46"/>
        <v>178668796.16420001</v>
      </c>
      <c r="J401" s="11"/>
      <c r="K401" s="145"/>
      <c r="L401" s="140"/>
      <c r="M401" s="12">
        <v>11</v>
      </c>
      <c r="N401" s="5" t="s">
        <v>783</v>
      </c>
      <c r="O401" s="5">
        <v>124161076.5803</v>
      </c>
      <c r="P401" s="5">
        <v>0</v>
      </c>
      <c r="Q401" s="5">
        <v>250216.011</v>
      </c>
      <c r="R401" s="5">
        <v>33648663.1127</v>
      </c>
      <c r="S401" s="6">
        <f t="shared" si="47"/>
        <v>158059955.704</v>
      </c>
    </row>
    <row r="402" spans="1:19" ht="25" customHeight="1" x14ac:dyDescent="0.25">
      <c r="A402" s="143"/>
      <c r="B402" s="140"/>
      <c r="C402" s="1">
        <v>14</v>
      </c>
      <c r="D402" s="5" t="s">
        <v>434</v>
      </c>
      <c r="E402" s="5">
        <v>122067020.45039999</v>
      </c>
      <c r="F402" s="5">
        <v>0</v>
      </c>
      <c r="G402" s="5">
        <v>245995.9577</v>
      </c>
      <c r="H402" s="5">
        <v>37811951.564800002</v>
      </c>
      <c r="I402" s="6">
        <f t="shared" si="46"/>
        <v>160124967.9729</v>
      </c>
      <c r="J402" s="11"/>
      <c r="K402" s="145"/>
      <c r="L402" s="140"/>
      <c r="M402" s="12">
        <v>12</v>
      </c>
      <c r="N402" s="5" t="s">
        <v>784</v>
      </c>
      <c r="O402" s="5">
        <v>143408095.66060001</v>
      </c>
      <c r="P402" s="5">
        <v>0</v>
      </c>
      <c r="Q402" s="5">
        <v>289003.62849999999</v>
      </c>
      <c r="R402" s="5">
        <v>39766800.517800003</v>
      </c>
      <c r="S402" s="6">
        <f t="shared" si="47"/>
        <v>183463899.80690002</v>
      </c>
    </row>
    <row r="403" spans="1:19" ht="25" customHeight="1" x14ac:dyDescent="0.25">
      <c r="A403" s="143"/>
      <c r="B403" s="140"/>
      <c r="C403" s="1">
        <v>15</v>
      </c>
      <c r="D403" s="5" t="s">
        <v>435</v>
      </c>
      <c r="E403" s="5">
        <v>121430045.21160001</v>
      </c>
      <c r="F403" s="5">
        <v>0</v>
      </c>
      <c r="G403" s="5">
        <v>244712.29120000001</v>
      </c>
      <c r="H403" s="5">
        <v>34272726.509000003</v>
      </c>
      <c r="I403" s="6">
        <f t="shared" si="46"/>
        <v>155947484.01179999</v>
      </c>
      <c r="J403" s="11"/>
      <c r="K403" s="145"/>
      <c r="L403" s="140"/>
      <c r="M403" s="12">
        <v>13</v>
      </c>
      <c r="N403" s="5" t="s">
        <v>785</v>
      </c>
      <c r="O403" s="5">
        <v>151936162.94459999</v>
      </c>
      <c r="P403" s="5">
        <v>0</v>
      </c>
      <c r="Q403" s="5">
        <v>306189.84360000002</v>
      </c>
      <c r="R403" s="5">
        <v>43677134.160899997</v>
      </c>
      <c r="S403" s="6">
        <f t="shared" si="47"/>
        <v>195919486.94909999</v>
      </c>
    </row>
    <row r="404" spans="1:19" ht="25" customHeight="1" x14ac:dyDescent="0.25">
      <c r="A404" s="143"/>
      <c r="B404" s="140"/>
      <c r="C404" s="1">
        <v>16</v>
      </c>
      <c r="D404" s="5" t="s">
        <v>436</v>
      </c>
      <c r="E404" s="5">
        <v>131238054.8461</v>
      </c>
      <c r="F404" s="5">
        <v>0</v>
      </c>
      <c r="G404" s="5">
        <v>264477.91440000001</v>
      </c>
      <c r="H404" s="5">
        <v>40774973.610699996</v>
      </c>
      <c r="I404" s="6">
        <f t="shared" si="46"/>
        <v>172277506.3712</v>
      </c>
      <c r="J404" s="11"/>
      <c r="K404" s="146"/>
      <c r="L404" s="141"/>
      <c r="M404" s="12">
        <v>14</v>
      </c>
      <c r="N404" s="5" t="s">
        <v>786</v>
      </c>
      <c r="O404" s="5">
        <v>167799360.30340001</v>
      </c>
      <c r="P404" s="5">
        <v>0</v>
      </c>
      <c r="Q404" s="5">
        <v>338158.2034</v>
      </c>
      <c r="R404" s="5">
        <v>45818009.135399997</v>
      </c>
      <c r="S404" s="6">
        <f t="shared" si="47"/>
        <v>213955527.64219999</v>
      </c>
    </row>
    <row r="405" spans="1:19" ht="25" customHeight="1" x14ac:dyDescent="0.3">
      <c r="A405" s="143"/>
      <c r="B405" s="140"/>
      <c r="C405" s="1">
        <v>17</v>
      </c>
      <c r="D405" s="5" t="s">
        <v>437</v>
      </c>
      <c r="E405" s="5">
        <v>149864760.88429999</v>
      </c>
      <c r="F405" s="5">
        <v>0</v>
      </c>
      <c r="G405" s="5">
        <v>302015.44390000001</v>
      </c>
      <c r="H405" s="5">
        <v>47010351.788400002</v>
      </c>
      <c r="I405" s="6">
        <f t="shared" si="46"/>
        <v>197177128.11659998</v>
      </c>
      <c r="J405" s="11"/>
      <c r="K405" s="18"/>
      <c r="L405" s="129" t="s">
        <v>849</v>
      </c>
      <c r="M405" s="130"/>
      <c r="N405" s="131"/>
      <c r="O405" s="14">
        <f>SUM(O391:O404)</f>
        <v>2157866023.1644998</v>
      </c>
      <c r="P405" s="14">
        <f t="shared" ref="P405:S405" si="48">SUM(P391:P404)</f>
        <v>0</v>
      </c>
      <c r="Q405" s="14">
        <f t="shared" si="48"/>
        <v>4348646.4804000007</v>
      </c>
      <c r="R405" s="14">
        <f t="shared" si="48"/>
        <v>575764061.6257</v>
      </c>
      <c r="S405" s="14">
        <f t="shared" si="48"/>
        <v>2737978731.2706003</v>
      </c>
    </row>
    <row r="406" spans="1:19" ht="25" customHeight="1" x14ac:dyDescent="0.25">
      <c r="A406" s="143"/>
      <c r="B406" s="140"/>
      <c r="C406" s="1">
        <v>18</v>
      </c>
      <c r="D406" s="5" t="s">
        <v>438</v>
      </c>
      <c r="E406" s="5">
        <v>180178156.41409999</v>
      </c>
      <c r="F406" s="5">
        <v>0</v>
      </c>
      <c r="G406" s="5">
        <v>363104.61229999998</v>
      </c>
      <c r="H406" s="5">
        <v>53163953.7579</v>
      </c>
      <c r="I406" s="6">
        <f t="shared" si="46"/>
        <v>233705214.7843</v>
      </c>
      <c r="J406" s="11"/>
      <c r="K406" s="144">
        <v>37</v>
      </c>
      <c r="L406" s="139" t="s">
        <v>62</v>
      </c>
      <c r="M406" s="12">
        <v>1</v>
      </c>
      <c r="N406" s="5" t="s">
        <v>787</v>
      </c>
      <c r="O406" s="5">
        <v>110843351.2568</v>
      </c>
      <c r="P406" s="5">
        <v>0</v>
      </c>
      <c r="Q406" s="5">
        <v>223377.42199999999</v>
      </c>
      <c r="R406" s="5">
        <v>243432510.89289999</v>
      </c>
      <c r="S406" s="6">
        <f t="shared" si="47"/>
        <v>354499239.57169998</v>
      </c>
    </row>
    <row r="407" spans="1:19" ht="25" customHeight="1" x14ac:dyDescent="0.25">
      <c r="A407" s="143"/>
      <c r="B407" s="140"/>
      <c r="C407" s="1">
        <v>19</v>
      </c>
      <c r="D407" s="5" t="s">
        <v>439</v>
      </c>
      <c r="E407" s="5">
        <v>123876933.4874</v>
      </c>
      <c r="F407" s="5">
        <v>0</v>
      </c>
      <c r="G407" s="5">
        <v>249643.39079999999</v>
      </c>
      <c r="H407" s="5">
        <v>39464938.757100001</v>
      </c>
      <c r="I407" s="6">
        <f t="shared" si="46"/>
        <v>163591515.63529998</v>
      </c>
      <c r="J407" s="11"/>
      <c r="K407" s="145"/>
      <c r="L407" s="140"/>
      <c r="M407" s="12">
        <v>2</v>
      </c>
      <c r="N407" s="5" t="s">
        <v>788</v>
      </c>
      <c r="O407" s="5">
        <v>282956840.06519997</v>
      </c>
      <c r="P407" s="5">
        <v>0</v>
      </c>
      <c r="Q407" s="5">
        <v>570229.68689999997</v>
      </c>
      <c r="R407" s="5">
        <v>298831314.63190001</v>
      </c>
      <c r="S407" s="6">
        <f t="shared" si="47"/>
        <v>582358384.38400006</v>
      </c>
    </row>
    <row r="408" spans="1:19" ht="25" customHeight="1" x14ac:dyDescent="0.25">
      <c r="A408" s="143"/>
      <c r="B408" s="140"/>
      <c r="C408" s="1">
        <v>20</v>
      </c>
      <c r="D408" s="5" t="s">
        <v>440</v>
      </c>
      <c r="E408" s="5">
        <v>119363675.8233</v>
      </c>
      <c r="F408" s="5">
        <v>0</v>
      </c>
      <c r="G408" s="5">
        <v>240548.0337</v>
      </c>
      <c r="H408" s="5">
        <v>37144817.719499998</v>
      </c>
      <c r="I408" s="6">
        <f t="shared" si="46"/>
        <v>156749041.5765</v>
      </c>
      <c r="J408" s="11"/>
      <c r="K408" s="145"/>
      <c r="L408" s="140"/>
      <c r="M408" s="12">
        <v>3</v>
      </c>
      <c r="N408" s="5" t="s">
        <v>789</v>
      </c>
      <c r="O408" s="5">
        <v>159381850.13909999</v>
      </c>
      <c r="P408" s="5">
        <v>0</v>
      </c>
      <c r="Q408" s="5">
        <v>321194.78879999998</v>
      </c>
      <c r="R408" s="5">
        <v>256416080.234</v>
      </c>
      <c r="S408" s="6">
        <f t="shared" si="47"/>
        <v>416119125.16189998</v>
      </c>
    </row>
    <row r="409" spans="1:19" ht="25" customHeight="1" x14ac:dyDescent="0.25">
      <c r="A409" s="143"/>
      <c r="B409" s="140"/>
      <c r="C409" s="1">
        <v>21</v>
      </c>
      <c r="D409" s="5" t="s">
        <v>441</v>
      </c>
      <c r="E409" s="5">
        <v>173914109.0503</v>
      </c>
      <c r="F409" s="5">
        <v>0</v>
      </c>
      <c r="G409" s="5">
        <v>350480.9706</v>
      </c>
      <c r="H409" s="5">
        <v>53430591.892999999</v>
      </c>
      <c r="I409" s="6">
        <f t="shared" si="46"/>
        <v>227695181.91390002</v>
      </c>
      <c r="J409" s="11"/>
      <c r="K409" s="145"/>
      <c r="L409" s="140"/>
      <c r="M409" s="12">
        <v>4</v>
      </c>
      <c r="N409" s="5" t="s">
        <v>790</v>
      </c>
      <c r="O409" s="5">
        <v>136592358.58680001</v>
      </c>
      <c r="P409" s="5">
        <v>0</v>
      </c>
      <c r="Q409" s="5">
        <v>275268.1923</v>
      </c>
      <c r="R409" s="5">
        <v>251073624.39739999</v>
      </c>
      <c r="S409" s="6">
        <f t="shared" si="47"/>
        <v>387941251.17649996</v>
      </c>
    </row>
    <row r="410" spans="1:19" ht="25" customHeight="1" x14ac:dyDescent="0.25">
      <c r="A410" s="143"/>
      <c r="B410" s="140"/>
      <c r="C410" s="1">
        <v>22</v>
      </c>
      <c r="D410" s="5" t="s">
        <v>442</v>
      </c>
      <c r="E410" s="5">
        <v>115746596.4895</v>
      </c>
      <c r="F410" s="5">
        <v>0</v>
      </c>
      <c r="G410" s="5">
        <v>233258.7028</v>
      </c>
      <c r="H410" s="5">
        <v>36189274.650899999</v>
      </c>
      <c r="I410" s="6">
        <f t="shared" si="46"/>
        <v>152169129.8432</v>
      </c>
      <c r="J410" s="11"/>
      <c r="K410" s="145"/>
      <c r="L410" s="140"/>
      <c r="M410" s="12">
        <v>5</v>
      </c>
      <c r="N410" s="5" t="s">
        <v>791</v>
      </c>
      <c r="O410" s="5">
        <v>129785966.48190001</v>
      </c>
      <c r="P410" s="5">
        <v>0</v>
      </c>
      <c r="Q410" s="5">
        <v>261551.58859999999</v>
      </c>
      <c r="R410" s="5">
        <v>246426843.30270001</v>
      </c>
      <c r="S410" s="6">
        <f t="shared" si="47"/>
        <v>376474361.3732</v>
      </c>
    </row>
    <row r="411" spans="1:19" ht="25" customHeight="1" x14ac:dyDescent="0.25">
      <c r="A411" s="143"/>
      <c r="B411" s="140"/>
      <c r="C411" s="1">
        <v>23</v>
      </c>
      <c r="D411" s="5" t="s">
        <v>443</v>
      </c>
      <c r="E411" s="5">
        <v>116812026.1371</v>
      </c>
      <c r="F411" s="5">
        <v>0</v>
      </c>
      <c r="G411" s="5">
        <v>235405.81340000001</v>
      </c>
      <c r="H411" s="5">
        <v>35829936.298600003</v>
      </c>
      <c r="I411" s="6">
        <f t="shared" si="46"/>
        <v>152877368.2491</v>
      </c>
      <c r="J411" s="11"/>
      <c r="K411" s="146"/>
      <c r="L411" s="141"/>
      <c r="M411" s="12">
        <v>6</v>
      </c>
      <c r="N411" s="5" t="s">
        <v>792</v>
      </c>
      <c r="O411" s="5">
        <v>133502770.6829</v>
      </c>
      <c r="P411" s="5">
        <v>0</v>
      </c>
      <c r="Q411" s="5">
        <v>269041.89030000003</v>
      </c>
      <c r="R411" s="5">
        <v>245539844.544</v>
      </c>
      <c r="S411" s="6">
        <f t="shared" si="47"/>
        <v>379311657.11720002</v>
      </c>
    </row>
    <row r="412" spans="1:19" ht="25" customHeight="1" thickBot="1" x14ac:dyDescent="0.35">
      <c r="A412" s="143"/>
      <c r="B412" s="140"/>
      <c r="C412" s="1">
        <v>24</v>
      </c>
      <c r="D412" s="5" t="s">
        <v>444</v>
      </c>
      <c r="E412" s="5">
        <v>150701568.70590001</v>
      </c>
      <c r="F412" s="5">
        <v>0</v>
      </c>
      <c r="G412" s="5">
        <v>303701.8236</v>
      </c>
      <c r="H412" s="5">
        <v>45680392.157899998</v>
      </c>
      <c r="I412" s="6">
        <f t="shared" si="46"/>
        <v>196685662.68740001</v>
      </c>
      <c r="J412" s="11"/>
      <c r="K412" s="18"/>
      <c r="L412" s="129"/>
      <c r="M412" s="130"/>
      <c r="N412" s="131"/>
      <c r="O412" s="19">
        <f>SUM(O406:O411)</f>
        <v>953063137.21269989</v>
      </c>
      <c r="P412" s="19">
        <f t="shared" ref="P412:S412" si="49">SUM(P406:P411)</f>
        <v>0</v>
      </c>
      <c r="Q412" s="19">
        <f t="shared" si="49"/>
        <v>1920663.5689000001</v>
      </c>
      <c r="R412" s="19">
        <f t="shared" si="49"/>
        <v>1541720218.0028999</v>
      </c>
      <c r="S412" s="19">
        <f t="shared" si="49"/>
        <v>2496704018.7844996</v>
      </c>
    </row>
    <row r="413" spans="1:19" ht="25" customHeight="1" thickTop="1" thickBot="1" x14ac:dyDescent="0.35">
      <c r="A413" s="143"/>
      <c r="B413" s="140"/>
      <c r="C413" s="1">
        <v>25</v>
      </c>
      <c r="D413" s="5" t="s">
        <v>445</v>
      </c>
      <c r="E413" s="5">
        <v>153983587.16510001</v>
      </c>
      <c r="F413" s="5">
        <v>0</v>
      </c>
      <c r="G413" s="5">
        <v>310315.92190000002</v>
      </c>
      <c r="H413" s="5">
        <v>48080443.092299998</v>
      </c>
      <c r="I413" s="6">
        <f t="shared" si="46"/>
        <v>202374346.17930001</v>
      </c>
      <c r="J413" s="11"/>
      <c r="K413" s="129"/>
      <c r="L413" s="130"/>
      <c r="M413" s="130"/>
      <c r="N413" s="131"/>
      <c r="O413" s="10">
        <v>104892410320.29683</v>
      </c>
      <c r="P413" s="14">
        <v>-774364562.62349772</v>
      </c>
      <c r="Q413" s="14">
        <v>211384769.05650002</v>
      </c>
      <c r="R413" s="14">
        <v>35893714369.701912</v>
      </c>
      <c r="S413" s="8">
        <f t="shared" si="47"/>
        <v>140223144896.43173</v>
      </c>
    </row>
    <row r="414" spans="1:19" ht="13" thickTop="1" x14ac:dyDescent="0.25">
      <c r="E414" s="30">
        <f>SUM(E389:E413)</f>
        <v>3442026511.5605006</v>
      </c>
      <c r="F414" s="30">
        <f t="shared" ref="F414:I414" si="50">SUM(F389:F413)</f>
        <v>0</v>
      </c>
      <c r="G414" s="30">
        <f t="shared" si="50"/>
        <v>6936555.0566999996</v>
      </c>
      <c r="H414" s="30">
        <f t="shared" si="50"/>
        <v>1055226630.0776999</v>
      </c>
      <c r="I414" s="30">
        <f t="shared" si="50"/>
        <v>4504189696.6949005</v>
      </c>
    </row>
  </sheetData>
  <mergeCells count="116">
    <mergeCell ref="K159:K183"/>
    <mergeCell ref="L159:L183"/>
    <mergeCell ref="L184:N184"/>
    <mergeCell ref="K185:K204"/>
    <mergeCell ref="L185:L204"/>
    <mergeCell ref="L205:N205"/>
    <mergeCell ref="K124:K143"/>
    <mergeCell ref="L124:L143"/>
    <mergeCell ref="L144:N144"/>
    <mergeCell ref="K145:K157"/>
    <mergeCell ref="L145:L157"/>
    <mergeCell ref="L158:N158"/>
    <mergeCell ref="K256:K288"/>
    <mergeCell ref="L256:L288"/>
    <mergeCell ref="L289:N289"/>
    <mergeCell ref="K290:K306"/>
    <mergeCell ref="L290:L306"/>
    <mergeCell ref="L307:N307"/>
    <mergeCell ref="K206:K223"/>
    <mergeCell ref="L206:L223"/>
    <mergeCell ref="L224:N224"/>
    <mergeCell ref="K225:K254"/>
    <mergeCell ref="L225:L254"/>
    <mergeCell ref="L255:N255"/>
    <mergeCell ref="K356:K371"/>
    <mergeCell ref="L356:L371"/>
    <mergeCell ref="L372:N372"/>
    <mergeCell ref="K373:K389"/>
    <mergeCell ref="L373:L389"/>
    <mergeCell ref="K308:K330"/>
    <mergeCell ref="L308:L330"/>
    <mergeCell ref="L331:N331"/>
    <mergeCell ref="K332:K354"/>
    <mergeCell ref="L332:L354"/>
    <mergeCell ref="L355:N355"/>
    <mergeCell ref="K406:K411"/>
    <mergeCell ref="L406:L411"/>
    <mergeCell ref="B388:D388"/>
    <mergeCell ref="A389:A413"/>
    <mergeCell ref="B389:B413"/>
    <mergeCell ref="L412:N412"/>
    <mergeCell ref="K413:N413"/>
    <mergeCell ref="L390:N390"/>
    <mergeCell ref="K391:K404"/>
    <mergeCell ref="L391:L404"/>
    <mergeCell ref="L405:N405"/>
    <mergeCell ref="A337:A363"/>
    <mergeCell ref="B337:B363"/>
    <mergeCell ref="B364:D364"/>
    <mergeCell ref="A365:A387"/>
    <mergeCell ref="B365:B387"/>
    <mergeCell ref="B308:D308"/>
    <mergeCell ref="A309:A335"/>
    <mergeCell ref="B309:B335"/>
    <mergeCell ref="B336:D336"/>
    <mergeCell ref="B296:D296"/>
    <mergeCell ref="A203:A227"/>
    <mergeCell ref="B203:B227"/>
    <mergeCell ref="B228:D228"/>
    <mergeCell ref="A229:A241"/>
    <mergeCell ref="B229:B241"/>
    <mergeCell ref="A297:A307"/>
    <mergeCell ref="B297:B307"/>
    <mergeCell ref="A262:A277"/>
    <mergeCell ref="B278:D278"/>
    <mergeCell ref="B262:B277"/>
    <mergeCell ref="A279:A295"/>
    <mergeCell ref="B279:B295"/>
    <mergeCell ref="B155:D155"/>
    <mergeCell ref="B261:D261"/>
    <mergeCell ref="A156:A182"/>
    <mergeCell ref="B156:B182"/>
    <mergeCell ref="B183:D183"/>
    <mergeCell ref="A184:A201"/>
    <mergeCell ref="B184:B201"/>
    <mergeCell ref="B202:D202"/>
    <mergeCell ref="B242:D242"/>
    <mergeCell ref="A243:A260"/>
    <mergeCell ref="B243:B260"/>
    <mergeCell ref="B131:D131"/>
    <mergeCell ref="B47:D47"/>
    <mergeCell ref="A48:A78"/>
    <mergeCell ref="B101:D101"/>
    <mergeCell ref="A102:A121"/>
    <mergeCell ref="B102:B121"/>
    <mergeCell ref="B79:D79"/>
    <mergeCell ref="B80:B100"/>
    <mergeCell ref="A132:A154"/>
    <mergeCell ref="B132:B154"/>
    <mergeCell ref="B122:D122"/>
    <mergeCell ref="L106:N106"/>
    <mergeCell ref="K107:K122"/>
    <mergeCell ref="L107:L122"/>
    <mergeCell ref="B48:B78"/>
    <mergeCell ref="A80:A100"/>
    <mergeCell ref="K85:K105"/>
    <mergeCell ref="A123:A130"/>
    <mergeCell ref="B123:B130"/>
    <mergeCell ref="L123:N123"/>
    <mergeCell ref="K28:K61"/>
    <mergeCell ref="L28:L61"/>
    <mergeCell ref="L62:N62"/>
    <mergeCell ref="K63:K83"/>
    <mergeCell ref="L63:L83"/>
    <mergeCell ref="L84:N84"/>
    <mergeCell ref="L85:L105"/>
    <mergeCell ref="A1:S1"/>
    <mergeCell ref="B4:S4"/>
    <mergeCell ref="B8:B24"/>
    <mergeCell ref="L8:L26"/>
    <mergeCell ref="K8:K26"/>
    <mergeCell ref="A8:A24"/>
    <mergeCell ref="B25:D25"/>
    <mergeCell ref="A26:A46"/>
    <mergeCell ref="B26:B46"/>
    <mergeCell ref="L27:N27"/>
  </mergeCells>
  <phoneticPr fontId="3" type="noConversion"/>
  <pageMargins left="0.24" right="0.2" top="0.17" bottom="0.44" header="0.17" footer="0.17"/>
  <pageSetup scale="40" fitToHeight="0" orientation="landscape" r:id="rId1"/>
  <headerFooter alignWithMargins="0">
    <oddFooter>&amp;L&amp;14Source:&amp;10 &amp;"Arial,Bold"&amp;14Office of the Accountant-General of the Federation&amp;CPage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50"/>
  <sheetViews>
    <sheetView topLeftCell="A15" workbookViewId="0">
      <selection activeCell="H32" sqref="H32"/>
    </sheetView>
  </sheetViews>
  <sheetFormatPr defaultRowHeight="12.5" x14ac:dyDescent="0.25"/>
  <cols>
    <col min="2" max="2" width="24.1796875" customWidth="1"/>
    <col min="4" max="4" width="25.54296875" customWidth="1"/>
    <col min="5" max="6" width="24" customWidth="1"/>
    <col min="7" max="7" width="25" customWidth="1"/>
    <col min="8" max="8" width="26.1796875" customWidth="1"/>
    <col min="9" max="9" width="8.453125" customWidth="1"/>
  </cols>
  <sheetData>
    <row r="1" spans="1:9" ht="30" customHeight="1" x14ac:dyDescent="0.55000000000000004">
      <c r="A1" s="148" t="s">
        <v>912</v>
      </c>
      <c r="B1" s="148"/>
      <c r="C1" s="148"/>
      <c r="D1" s="148"/>
      <c r="E1" s="148"/>
      <c r="F1" s="148"/>
      <c r="G1" s="148"/>
      <c r="H1" s="148"/>
      <c r="I1" s="148"/>
    </row>
    <row r="2" spans="1:9" ht="25" x14ac:dyDescent="0.5">
      <c r="A2" s="149" t="s">
        <v>913</v>
      </c>
      <c r="B2" s="150"/>
      <c r="C2" s="150"/>
      <c r="D2" s="150"/>
      <c r="E2" s="150"/>
      <c r="F2" s="150"/>
      <c r="G2" s="150"/>
      <c r="H2" s="150"/>
      <c r="I2" s="151"/>
    </row>
    <row r="3" spans="1:9" ht="49.5" customHeight="1" x14ac:dyDescent="0.4">
      <c r="A3" s="152" t="s">
        <v>918</v>
      </c>
      <c r="B3" s="152"/>
      <c r="C3" s="152"/>
      <c r="D3" s="152"/>
      <c r="E3" s="152"/>
      <c r="F3" s="152"/>
      <c r="G3" s="152"/>
      <c r="H3" s="152"/>
      <c r="I3" s="152"/>
    </row>
    <row r="4" spans="1:9" ht="17.5" x14ac:dyDescent="0.35">
      <c r="A4" s="105"/>
      <c r="B4" s="106">
        <v>1</v>
      </c>
      <c r="C4" s="106">
        <v>2</v>
      </c>
      <c r="D4" s="106">
        <v>3</v>
      </c>
      <c r="E4" s="106">
        <v>4</v>
      </c>
      <c r="F4" s="106">
        <v>5</v>
      </c>
      <c r="G4" s="106">
        <v>6</v>
      </c>
      <c r="H4" s="107" t="s">
        <v>914</v>
      </c>
      <c r="I4" s="108"/>
    </row>
    <row r="5" spans="1:9" ht="71.25" customHeight="1" x14ac:dyDescent="0.35">
      <c r="A5" s="109" t="s">
        <v>0</v>
      </c>
      <c r="B5" s="109" t="s">
        <v>13</v>
      </c>
      <c r="C5" s="110" t="s">
        <v>1</v>
      </c>
      <c r="D5" s="111" t="s">
        <v>4</v>
      </c>
      <c r="E5" s="112" t="s">
        <v>882</v>
      </c>
      <c r="F5" s="99" t="s">
        <v>915</v>
      </c>
      <c r="G5" s="103" t="s">
        <v>9</v>
      </c>
      <c r="H5" s="103" t="s">
        <v>12</v>
      </c>
      <c r="I5" s="109" t="s">
        <v>0</v>
      </c>
    </row>
    <row r="6" spans="1:9" ht="18" x14ac:dyDescent="0.4">
      <c r="A6" s="101"/>
      <c r="B6" s="101"/>
      <c r="C6" s="101"/>
      <c r="D6" s="77" t="s">
        <v>906</v>
      </c>
      <c r="E6" s="77" t="s">
        <v>906</v>
      </c>
      <c r="F6" s="77" t="s">
        <v>906</v>
      </c>
      <c r="G6" s="77" t="s">
        <v>906</v>
      </c>
      <c r="H6" s="77" t="s">
        <v>906</v>
      </c>
      <c r="I6" s="101"/>
    </row>
    <row r="7" spans="1:9" ht="18" x14ac:dyDescent="0.4">
      <c r="A7" s="113">
        <v>1</v>
      </c>
      <c r="B7" s="101" t="s">
        <v>26</v>
      </c>
      <c r="C7" s="113">
        <v>17</v>
      </c>
      <c r="D7" s="101">
        <v>2177164608.1567001</v>
      </c>
      <c r="E7" s="101">
        <v>0</v>
      </c>
      <c r="F7" s="101">
        <v>4387538.0164000001</v>
      </c>
      <c r="G7" s="101">
        <v>619738363.88900006</v>
      </c>
      <c r="H7" s="101">
        <f>SUM(D7:G7)</f>
        <v>2801290510.0620999</v>
      </c>
      <c r="I7" s="114">
        <v>1</v>
      </c>
    </row>
    <row r="8" spans="1:9" ht="18" x14ac:dyDescent="0.4">
      <c r="A8" s="113">
        <v>2</v>
      </c>
      <c r="B8" s="101" t="s">
        <v>27</v>
      </c>
      <c r="C8" s="113">
        <v>21</v>
      </c>
      <c r="D8" s="101">
        <v>2746180679.1561999</v>
      </c>
      <c r="E8" s="101">
        <v>0</v>
      </c>
      <c r="F8" s="101">
        <v>5534249.4929999998</v>
      </c>
      <c r="G8" s="101">
        <v>740015144.47049999</v>
      </c>
      <c r="H8" s="101">
        <f t="shared" ref="H8:H43" si="0">SUM(D8:G8)</f>
        <v>3491730073.1197</v>
      </c>
      <c r="I8" s="114">
        <v>2</v>
      </c>
    </row>
    <row r="9" spans="1:9" ht="18" x14ac:dyDescent="0.4">
      <c r="A9" s="113">
        <v>3</v>
      </c>
      <c r="B9" s="101" t="s">
        <v>28</v>
      </c>
      <c r="C9" s="113">
        <v>31</v>
      </c>
      <c r="D9" s="101">
        <v>3657751291.5005999</v>
      </c>
      <c r="E9" s="101">
        <v>0</v>
      </c>
      <c r="F9" s="101">
        <v>7371295.1169999996</v>
      </c>
      <c r="G9" s="101">
        <v>1027813995.5173</v>
      </c>
      <c r="H9" s="101">
        <f t="shared" si="0"/>
        <v>4692936582.1349001</v>
      </c>
      <c r="I9" s="114">
        <v>3</v>
      </c>
    </row>
    <row r="10" spans="1:9" ht="18" x14ac:dyDescent="0.4">
      <c r="A10" s="113">
        <v>4</v>
      </c>
      <c r="B10" s="101" t="s">
        <v>29</v>
      </c>
      <c r="C10" s="113">
        <v>21</v>
      </c>
      <c r="D10" s="101">
        <v>2761021330.6954002</v>
      </c>
      <c r="E10" s="101">
        <v>0</v>
      </c>
      <c r="F10" s="101">
        <v>5564157.1639999999</v>
      </c>
      <c r="G10" s="101">
        <v>853178026.64349997</v>
      </c>
      <c r="H10" s="101">
        <f t="shared" si="0"/>
        <v>3619763514.5029001</v>
      </c>
      <c r="I10" s="114">
        <v>4</v>
      </c>
    </row>
    <row r="11" spans="1:9" ht="18" x14ac:dyDescent="0.4">
      <c r="A11" s="113">
        <v>5</v>
      </c>
      <c r="B11" s="101" t="s">
        <v>30</v>
      </c>
      <c r="C11" s="113">
        <v>20</v>
      </c>
      <c r="D11" s="101">
        <v>3134305582.0325999</v>
      </c>
      <c r="E11" s="101">
        <v>0</v>
      </c>
      <c r="F11" s="101">
        <v>6316419.4587000003</v>
      </c>
      <c r="G11" s="101">
        <v>830776134.64919996</v>
      </c>
      <c r="H11" s="101">
        <f t="shared" si="0"/>
        <v>3971398136.1405001</v>
      </c>
      <c r="I11" s="114">
        <v>5</v>
      </c>
    </row>
    <row r="12" spans="1:9" ht="18" x14ac:dyDescent="0.4">
      <c r="A12" s="113">
        <v>6</v>
      </c>
      <c r="B12" s="101" t="s">
        <v>31</v>
      </c>
      <c r="C12" s="113">
        <v>8</v>
      </c>
      <c r="D12" s="101">
        <v>1275777097.9182</v>
      </c>
      <c r="E12" s="101">
        <v>0</v>
      </c>
      <c r="F12" s="101">
        <v>2571013.9216</v>
      </c>
      <c r="G12" s="101">
        <v>346334099.31809998</v>
      </c>
      <c r="H12" s="101">
        <f t="shared" si="0"/>
        <v>1624682211.1579001</v>
      </c>
      <c r="I12" s="114">
        <v>6</v>
      </c>
    </row>
    <row r="13" spans="1:9" ht="18" x14ac:dyDescent="0.4">
      <c r="A13" s="113">
        <v>7</v>
      </c>
      <c r="B13" s="101" t="s">
        <v>32</v>
      </c>
      <c r="C13" s="113">
        <v>23</v>
      </c>
      <c r="D13" s="101">
        <v>3410609565.7606001</v>
      </c>
      <c r="E13" s="101">
        <f>-139538498.52</f>
        <v>-139538498.52000001</v>
      </c>
      <c r="F13" s="101">
        <v>6873241.9550999999</v>
      </c>
      <c r="G13" s="101">
        <v>865347167.96109998</v>
      </c>
      <c r="H13" s="101">
        <f t="shared" si="0"/>
        <v>4143291477.1568003</v>
      </c>
      <c r="I13" s="114">
        <v>7</v>
      </c>
    </row>
    <row r="14" spans="1:9" ht="18" x14ac:dyDescent="0.4">
      <c r="A14" s="113">
        <v>8</v>
      </c>
      <c r="B14" s="101" t="s">
        <v>33</v>
      </c>
      <c r="C14" s="113">
        <v>27</v>
      </c>
      <c r="D14" s="101">
        <v>3702899910.2437</v>
      </c>
      <c r="E14" s="101">
        <v>0</v>
      </c>
      <c r="F14" s="101">
        <v>7462281.0170999998</v>
      </c>
      <c r="G14" s="101">
        <v>950627414.10090005</v>
      </c>
      <c r="H14" s="101">
        <f t="shared" si="0"/>
        <v>4660989605.3617001</v>
      </c>
      <c r="I14" s="114">
        <v>8</v>
      </c>
    </row>
    <row r="15" spans="1:9" ht="18" x14ac:dyDescent="0.4">
      <c r="A15" s="113">
        <v>9</v>
      </c>
      <c r="B15" s="101" t="s">
        <v>34</v>
      </c>
      <c r="C15" s="113">
        <v>18</v>
      </c>
      <c r="D15" s="101">
        <v>2387142945.9468999</v>
      </c>
      <c r="E15" s="101">
        <f>-38551266.1</f>
        <v>-38551266.100000001</v>
      </c>
      <c r="F15" s="101">
        <v>4810697.5405999999</v>
      </c>
      <c r="G15" s="101">
        <v>647622745.7112</v>
      </c>
      <c r="H15" s="101">
        <f t="shared" si="0"/>
        <v>3001025123.0986996</v>
      </c>
      <c r="I15" s="114">
        <v>9</v>
      </c>
    </row>
    <row r="16" spans="1:9" ht="18" x14ac:dyDescent="0.4">
      <c r="A16" s="113">
        <v>10</v>
      </c>
      <c r="B16" s="101" t="s">
        <v>35</v>
      </c>
      <c r="C16" s="113">
        <v>25</v>
      </c>
      <c r="D16" s="101">
        <v>3058781316.4960999</v>
      </c>
      <c r="E16" s="101">
        <v>0</v>
      </c>
      <c r="F16" s="101">
        <v>6164218.9385000002</v>
      </c>
      <c r="G16" s="101">
        <v>1050613991.0152</v>
      </c>
      <c r="H16" s="101">
        <f t="shared" si="0"/>
        <v>4115559526.4498</v>
      </c>
      <c r="I16" s="114">
        <v>10</v>
      </c>
    </row>
    <row r="17" spans="1:9" ht="18" x14ac:dyDescent="0.4">
      <c r="A17" s="113">
        <v>11</v>
      </c>
      <c r="B17" s="101" t="s">
        <v>36</v>
      </c>
      <c r="C17" s="113">
        <v>13</v>
      </c>
      <c r="D17" s="101">
        <v>1765854506.3397</v>
      </c>
      <c r="E17" s="101">
        <f>-48420175.5735</f>
        <v>-48420175.5735</v>
      </c>
      <c r="F17" s="101">
        <v>3558644.0036999998</v>
      </c>
      <c r="G17" s="101">
        <v>488842071.78780001</v>
      </c>
      <c r="H17" s="101">
        <f t="shared" si="0"/>
        <v>2209835046.5577002</v>
      </c>
      <c r="I17" s="114">
        <v>11</v>
      </c>
    </row>
    <row r="18" spans="1:9" ht="18" x14ac:dyDescent="0.4">
      <c r="A18" s="113">
        <v>12</v>
      </c>
      <c r="B18" s="101" t="s">
        <v>37</v>
      </c>
      <c r="C18" s="113">
        <v>18</v>
      </c>
      <c r="D18" s="101">
        <v>2340381715.6208</v>
      </c>
      <c r="E18" s="101">
        <v>0</v>
      </c>
      <c r="F18" s="101">
        <v>4716461.8195000002</v>
      </c>
      <c r="G18" s="101">
        <v>740719251.95640004</v>
      </c>
      <c r="H18" s="101">
        <f t="shared" si="0"/>
        <v>3085817429.3966999</v>
      </c>
      <c r="I18" s="114">
        <v>12</v>
      </c>
    </row>
    <row r="19" spans="1:9" ht="18" x14ac:dyDescent="0.4">
      <c r="A19" s="113">
        <v>13</v>
      </c>
      <c r="B19" s="101" t="s">
        <v>38</v>
      </c>
      <c r="C19" s="113">
        <v>16</v>
      </c>
      <c r="D19" s="101">
        <v>1858347954.6233001</v>
      </c>
      <c r="E19" s="101">
        <v>0</v>
      </c>
      <c r="F19" s="101">
        <v>3745041.7244000002</v>
      </c>
      <c r="G19" s="101">
        <v>575040703.05840003</v>
      </c>
      <c r="H19" s="101">
        <f t="shared" si="0"/>
        <v>2437133699.4061003</v>
      </c>
      <c r="I19" s="114">
        <v>13</v>
      </c>
    </row>
    <row r="20" spans="1:9" ht="18" x14ac:dyDescent="0.4">
      <c r="A20" s="113">
        <v>14</v>
      </c>
      <c r="B20" s="101" t="s">
        <v>39</v>
      </c>
      <c r="C20" s="113">
        <v>17</v>
      </c>
      <c r="D20" s="101">
        <v>2377862617.5303001</v>
      </c>
      <c r="E20" s="101">
        <v>0</v>
      </c>
      <c r="F20" s="101">
        <v>4791995.3284</v>
      </c>
      <c r="G20" s="101">
        <v>667586679.55739999</v>
      </c>
      <c r="H20" s="101">
        <f t="shared" si="0"/>
        <v>3050241292.4161005</v>
      </c>
      <c r="I20" s="114">
        <v>14</v>
      </c>
    </row>
    <row r="21" spans="1:9" ht="18" x14ac:dyDescent="0.4">
      <c r="A21" s="113">
        <v>15</v>
      </c>
      <c r="B21" s="101" t="s">
        <v>40</v>
      </c>
      <c r="C21" s="113">
        <v>11</v>
      </c>
      <c r="D21" s="101">
        <v>1629313126.2943001</v>
      </c>
      <c r="E21" s="101">
        <f>-53983557.43</f>
        <v>-53983557.43</v>
      </c>
      <c r="F21" s="101">
        <v>3283478.5462000002</v>
      </c>
      <c r="G21" s="101">
        <v>444658897.32910001</v>
      </c>
      <c r="H21" s="101">
        <f t="shared" si="0"/>
        <v>2023271944.7396002</v>
      </c>
      <c r="I21" s="114">
        <v>15</v>
      </c>
    </row>
    <row r="22" spans="1:9" ht="18" x14ac:dyDescent="0.4">
      <c r="A22" s="113">
        <v>16</v>
      </c>
      <c r="B22" s="101" t="s">
        <v>41</v>
      </c>
      <c r="C22" s="113">
        <v>27</v>
      </c>
      <c r="D22" s="101">
        <v>3186864858.6128001</v>
      </c>
      <c r="E22" s="101">
        <v>0</v>
      </c>
      <c r="F22" s="101">
        <v>6422339.7109000003</v>
      </c>
      <c r="G22" s="101">
        <v>957040616.13080001</v>
      </c>
      <c r="H22" s="101">
        <f t="shared" si="0"/>
        <v>4150327814.4545002</v>
      </c>
      <c r="I22" s="114">
        <v>16</v>
      </c>
    </row>
    <row r="23" spans="1:9" ht="18" x14ac:dyDescent="0.4">
      <c r="A23" s="113">
        <v>17</v>
      </c>
      <c r="B23" s="101" t="s">
        <v>42</v>
      </c>
      <c r="C23" s="113">
        <v>27</v>
      </c>
      <c r="D23" s="101">
        <v>3348101587.4457002</v>
      </c>
      <c r="E23" s="101">
        <v>0</v>
      </c>
      <c r="F23" s="101">
        <v>6747272.5495999996</v>
      </c>
      <c r="G23" s="101">
        <v>993472482.01750004</v>
      </c>
      <c r="H23" s="101">
        <f t="shared" si="0"/>
        <v>4348321342.0128002</v>
      </c>
      <c r="I23" s="114">
        <v>17</v>
      </c>
    </row>
    <row r="24" spans="1:9" ht="18" x14ac:dyDescent="0.4">
      <c r="A24" s="113">
        <v>18</v>
      </c>
      <c r="B24" s="101" t="s">
        <v>43</v>
      </c>
      <c r="C24" s="113">
        <v>23</v>
      </c>
      <c r="D24" s="101">
        <v>3765257266.9453001</v>
      </c>
      <c r="E24" s="101">
        <v>0</v>
      </c>
      <c r="F24" s="101">
        <v>7587946.8819000004</v>
      </c>
      <c r="G24" s="101">
        <v>1050692769.748</v>
      </c>
      <c r="H24" s="101">
        <f t="shared" si="0"/>
        <v>4823537983.5752001</v>
      </c>
      <c r="I24" s="114">
        <v>18</v>
      </c>
    </row>
    <row r="25" spans="1:9" ht="18" x14ac:dyDescent="0.4">
      <c r="A25" s="113">
        <v>19</v>
      </c>
      <c r="B25" s="101" t="s">
        <v>44</v>
      </c>
      <c r="C25" s="113">
        <v>44</v>
      </c>
      <c r="D25" s="101">
        <v>5994612273.0955</v>
      </c>
      <c r="E25" s="101">
        <v>0</v>
      </c>
      <c r="F25" s="101">
        <v>12080661.7662</v>
      </c>
      <c r="G25" s="101">
        <v>1835562222.8241</v>
      </c>
      <c r="H25" s="101">
        <f t="shared" si="0"/>
        <v>7842255157.6858006</v>
      </c>
      <c r="I25" s="114">
        <v>19</v>
      </c>
    </row>
    <row r="26" spans="1:9" ht="18" x14ac:dyDescent="0.4">
      <c r="A26" s="113">
        <v>20</v>
      </c>
      <c r="B26" s="101" t="s">
        <v>45</v>
      </c>
      <c r="C26" s="113">
        <v>34</v>
      </c>
      <c r="D26" s="101">
        <v>4563800360.3902998</v>
      </c>
      <c r="E26" s="101">
        <v>0</v>
      </c>
      <c r="F26" s="101">
        <v>9197213.4328000005</v>
      </c>
      <c r="G26" s="101">
        <v>1243652980.5156</v>
      </c>
      <c r="H26" s="101">
        <f t="shared" si="0"/>
        <v>5816650554.3387003</v>
      </c>
      <c r="I26" s="114">
        <v>20</v>
      </c>
    </row>
    <row r="27" spans="1:9" ht="18" x14ac:dyDescent="0.4">
      <c r="A27" s="113">
        <v>21</v>
      </c>
      <c r="B27" s="101" t="s">
        <v>46</v>
      </c>
      <c r="C27" s="113">
        <v>21</v>
      </c>
      <c r="D27" s="101">
        <v>2880247901.7939</v>
      </c>
      <c r="E27" s="101">
        <v>0</v>
      </c>
      <c r="F27" s="101">
        <v>5804428.8969999999</v>
      </c>
      <c r="G27" s="101">
        <v>743682148.00750005</v>
      </c>
      <c r="H27" s="101">
        <f t="shared" si="0"/>
        <v>3629734478.6984</v>
      </c>
      <c r="I27" s="114">
        <v>21</v>
      </c>
    </row>
    <row r="28" spans="1:9" ht="18" x14ac:dyDescent="0.4">
      <c r="A28" s="113">
        <v>22</v>
      </c>
      <c r="B28" s="101" t="s">
        <v>47</v>
      </c>
      <c r="C28" s="113">
        <v>21</v>
      </c>
      <c r="D28" s="101">
        <v>2976947180.3850002</v>
      </c>
      <c r="E28" s="101">
        <f>-89972595.51</f>
        <v>-89972595.510000005</v>
      </c>
      <c r="F28" s="101">
        <v>5999302.4309999999</v>
      </c>
      <c r="G28" s="101">
        <v>747424428.69009995</v>
      </c>
      <c r="H28" s="101">
        <f t="shared" si="0"/>
        <v>3640398315.9961004</v>
      </c>
      <c r="I28" s="114">
        <v>22</v>
      </c>
    </row>
    <row r="29" spans="1:9" ht="18" x14ac:dyDescent="0.4">
      <c r="A29" s="113">
        <v>23</v>
      </c>
      <c r="B29" s="101" t="s">
        <v>48</v>
      </c>
      <c r="C29" s="113">
        <v>16</v>
      </c>
      <c r="D29" s="101">
        <v>2106501950.217</v>
      </c>
      <c r="E29" s="101">
        <v>0</v>
      </c>
      <c r="F29" s="101">
        <v>4245134.8662999999</v>
      </c>
      <c r="G29" s="101">
        <v>568928292.22259998</v>
      </c>
      <c r="H29" s="101">
        <f t="shared" si="0"/>
        <v>2679675377.3059001</v>
      </c>
      <c r="I29" s="114">
        <v>23</v>
      </c>
    </row>
    <row r="30" spans="1:9" ht="18" x14ac:dyDescent="0.4">
      <c r="A30" s="113">
        <v>24</v>
      </c>
      <c r="B30" s="101" t="s">
        <v>49</v>
      </c>
      <c r="C30" s="113">
        <v>20</v>
      </c>
      <c r="D30" s="101">
        <v>3588418042.4545002</v>
      </c>
      <c r="E30" s="101">
        <v>0</v>
      </c>
      <c r="F30" s="101">
        <v>7231571.0630000001</v>
      </c>
      <c r="G30" s="101">
        <v>5681542802.5108004</v>
      </c>
      <c r="H30" s="101">
        <f t="shared" si="0"/>
        <v>9277192416.0283012</v>
      </c>
      <c r="I30" s="114">
        <v>24</v>
      </c>
    </row>
    <row r="31" spans="1:9" ht="18" x14ac:dyDescent="0.4">
      <c r="A31" s="113">
        <v>25</v>
      </c>
      <c r="B31" s="101" t="s">
        <v>50</v>
      </c>
      <c r="C31" s="113">
        <v>13</v>
      </c>
      <c r="D31" s="101">
        <v>1879362804.4173</v>
      </c>
      <c r="E31" s="101">
        <f>-39238127.24</f>
        <v>-39238127.240000002</v>
      </c>
      <c r="F31" s="101">
        <v>3787391.9684000001</v>
      </c>
      <c r="G31" s="101">
        <v>481825295.75730002</v>
      </c>
      <c r="H31" s="101">
        <f t="shared" si="0"/>
        <v>2325737364.9029999</v>
      </c>
      <c r="I31" s="114">
        <v>25</v>
      </c>
    </row>
    <row r="32" spans="1:9" ht="18" x14ac:dyDescent="0.4">
      <c r="A32" s="113">
        <v>26</v>
      </c>
      <c r="B32" s="101" t="s">
        <v>51</v>
      </c>
      <c r="C32" s="113">
        <v>25</v>
      </c>
      <c r="D32" s="101">
        <v>3478555582.3172002</v>
      </c>
      <c r="E32" s="101">
        <v>0</v>
      </c>
      <c r="F32" s="101">
        <v>7010170.3848999999</v>
      </c>
      <c r="G32" s="101">
        <v>892542263.35969996</v>
      </c>
      <c r="H32" s="101">
        <f t="shared" si="0"/>
        <v>4378108016.0618</v>
      </c>
      <c r="I32" s="114">
        <v>26</v>
      </c>
    </row>
    <row r="33" spans="1:9" ht="18" x14ac:dyDescent="0.4">
      <c r="A33" s="113">
        <v>27</v>
      </c>
      <c r="B33" s="101" t="s">
        <v>52</v>
      </c>
      <c r="C33" s="113">
        <v>20</v>
      </c>
      <c r="D33" s="101">
        <v>2481588975.2347002</v>
      </c>
      <c r="E33" s="101">
        <f>-115776950.4</f>
        <v>-115776950.40000001</v>
      </c>
      <c r="F33" s="101">
        <v>5001030.2060000002</v>
      </c>
      <c r="G33" s="101">
        <v>839086728.67560005</v>
      </c>
      <c r="H33" s="101">
        <f t="shared" si="0"/>
        <v>3209899783.7163</v>
      </c>
      <c r="I33" s="114">
        <v>27</v>
      </c>
    </row>
    <row r="34" spans="1:9" ht="18" x14ac:dyDescent="0.4">
      <c r="A34" s="113">
        <v>28</v>
      </c>
      <c r="B34" s="101" t="s">
        <v>53</v>
      </c>
      <c r="C34" s="113">
        <v>18</v>
      </c>
      <c r="D34" s="101">
        <v>2370074442.8649998</v>
      </c>
      <c r="E34" s="101">
        <f>-47177126.82</f>
        <v>-47177126.82</v>
      </c>
      <c r="F34" s="101">
        <v>4776300.1843999997</v>
      </c>
      <c r="G34" s="101">
        <v>693288589.67770004</v>
      </c>
      <c r="H34" s="101">
        <f t="shared" si="0"/>
        <v>3020962205.9070997</v>
      </c>
      <c r="I34" s="114">
        <v>28</v>
      </c>
    </row>
    <row r="35" spans="1:9" ht="18" x14ac:dyDescent="0.4">
      <c r="A35" s="113">
        <v>29</v>
      </c>
      <c r="B35" s="101" t="s">
        <v>54</v>
      </c>
      <c r="C35" s="113">
        <v>30</v>
      </c>
      <c r="D35" s="101">
        <v>3210325755.9678998</v>
      </c>
      <c r="E35" s="101">
        <f>-82028645.4</f>
        <v>-82028645.400000006</v>
      </c>
      <c r="F35" s="101">
        <v>6469619.3598999996</v>
      </c>
      <c r="G35" s="101">
        <v>964762842.69219995</v>
      </c>
      <c r="H35" s="101">
        <f t="shared" si="0"/>
        <v>4099529572.6199999</v>
      </c>
      <c r="I35" s="114">
        <v>29</v>
      </c>
    </row>
    <row r="36" spans="1:9" ht="18" x14ac:dyDescent="0.4">
      <c r="A36" s="113">
        <v>30</v>
      </c>
      <c r="B36" s="101" t="s">
        <v>55</v>
      </c>
      <c r="C36" s="113">
        <v>33</v>
      </c>
      <c r="D36" s="101">
        <v>4049575457.6286998</v>
      </c>
      <c r="E36" s="101">
        <f>-83688581.46</f>
        <v>-83688581.459999993</v>
      </c>
      <c r="F36" s="101">
        <v>8160920.0349000003</v>
      </c>
      <c r="G36" s="101">
        <v>1490136686.9065001</v>
      </c>
      <c r="H36" s="101">
        <f t="shared" si="0"/>
        <v>5464184483.1100998</v>
      </c>
      <c r="I36" s="114">
        <v>30</v>
      </c>
    </row>
    <row r="37" spans="1:9" ht="18" x14ac:dyDescent="0.4">
      <c r="A37" s="113">
        <v>31</v>
      </c>
      <c r="B37" s="101" t="s">
        <v>56</v>
      </c>
      <c r="C37" s="113">
        <v>17</v>
      </c>
      <c r="D37" s="101">
        <v>2538541225.7248998</v>
      </c>
      <c r="E37" s="101">
        <v>0</v>
      </c>
      <c r="F37" s="101">
        <v>5115803.4133000001</v>
      </c>
      <c r="G37" s="101">
        <v>650934668.06169999</v>
      </c>
      <c r="H37" s="101">
        <f t="shared" si="0"/>
        <v>3194591697.1998997</v>
      </c>
      <c r="I37" s="114">
        <v>31</v>
      </c>
    </row>
    <row r="38" spans="1:9" ht="18" x14ac:dyDescent="0.4">
      <c r="A38" s="113">
        <v>32</v>
      </c>
      <c r="B38" s="101" t="s">
        <v>57</v>
      </c>
      <c r="C38" s="113">
        <v>23</v>
      </c>
      <c r="D38" s="101">
        <v>3146662578.1415</v>
      </c>
      <c r="E38" s="101">
        <v>0</v>
      </c>
      <c r="F38" s="101">
        <v>6341321.9351000004</v>
      </c>
      <c r="G38" s="101">
        <v>1129226309.188</v>
      </c>
      <c r="H38" s="101">
        <f t="shared" si="0"/>
        <v>4282230209.2645998</v>
      </c>
      <c r="I38" s="114">
        <v>32</v>
      </c>
    </row>
    <row r="39" spans="1:9" ht="18" x14ac:dyDescent="0.4">
      <c r="A39" s="113">
        <v>33</v>
      </c>
      <c r="B39" s="101" t="s">
        <v>58</v>
      </c>
      <c r="C39" s="113">
        <v>23</v>
      </c>
      <c r="D39" s="101">
        <v>3169176243.8297</v>
      </c>
      <c r="E39" s="101">
        <f>-35989038.17</f>
        <v>-35989038.170000002</v>
      </c>
      <c r="F39" s="101">
        <v>6386692.6723999996</v>
      </c>
      <c r="G39" s="101">
        <v>822933777.34560001</v>
      </c>
      <c r="H39" s="101">
        <f t="shared" si="0"/>
        <v>3962507675.6777</v>
      </c>
      <c r="I39" s="114">
        <v>33</v>
      </c>
    </row>
    <row r="40" spans="1:9" ht="18" x14ac:dyDescent="0.4">
      <c r="A40" s="113">
        <v>34</v>
      </c>
      <c r="B40" s="101" t="s">
        <v>59</v>
      </c>
      <c r="C40" s="113">
        <v>16</v>
      </c>
      <c r="D40" s="101">
        <v>2375308197.4239001</v>
      </c>
      <c r="E40" s="101">
        <v>0</v>
      </c>
      <c r="F40" s="101">
        <v>4786847.5251000002</v>
      </c>
      <c r="G40" s="101">
        <v>554516768.31840003</v>
      </c>
      <c r="H40" s="101">
        <f t="shared" si="0"/>
        <v>2934611813.2674003</v>
      </c>
      <c r="I40" s="114">
        <v>34</v>
      </c>
    </row>
    <row r="41" spans="1:9" ht="18" x14ac:dyDescent="0.4">
      <c r="A41" s="113">
        <v>35</v>
      </c>
      <c r="B41" s="101" t="s">
        <v>60</v>
      </c>
      <c r="C41" s="113">
        <v>17</v>
      </c>
      <c r="D41" s="101">
        <v>2388164226.7135</v>
      </c>
      <c r="E41" s="101">
        <v>0</v>
      </c>
      <c r="F41" s="101">
        <v>4812755.6798999999</v>
      </c>
      <c r="G41" s="101">
        <v>586062730.45850003</v>
      </c>
      <c r="H41" s="101">
        <f t="shared" si="0"/>
        <v>2979039712.8519001</v>
      </c>
      <c r="I41" s="114">
        <v>35</v>
      </c>
    </row>
    <row r="42" spans="1:9" ht="18" x14ac:dyDescent="0.4">
      <c r="A42" s="113">
        <v>36</v>
      </c>
      <c r="B42" s="101" t="s">
        <v>61</v>
      </c>
      <c r="C42" s="113">
        <v>14</v>
      </c>
      <c r="D42" s="101">
        <v>2157866023.1645002</v>
      </c>
      <c r="E42" s="101">
        <v>0</v>
      </c>
      <c r="F42" s="101">
        <v>4348646.4803999998</v>
      </c>
      <c r="G42" s="101">
        <v>575764061.6257</v>
      </c>
      <c r="H42" s="101">
        <f t="shared" si="0"/>
        <v>2737978731.2706003</v>
      </c>
      <c r="I42" s="114">
        <v>36</v>
      </c>
    </row>
    <row r="43" spans="1:9" ht="18" x14ac:dyDescent="0.4">
      <c r="A43" s="113">
        <v>37</v>
      </c>
      <c r="B43" s="101" t="s">
        <v>916</v>
      </c>
      <c r="C43" s="113">
        <v>6</v>
      </c>
      <c r="D43" s="101">
        <v>953063137.21270001</v>
      </c>
      <c r="E43" s="101">
        <v>0</v>
      </c>
      <c r="F43" s="101">
        <v>1920663.5689000001</v>
      </c>
      <c r="G43" s="101">
        <v>1541720218.0028999</v>
      </c>
      <c r="H43" s="101">
        <f t="shared" si="0"/>
        <v>2496704018.7845001</v>
      </c>
      <c r="I43" s="114">
        <v>37</v>
      </c>
    </row>
    <row r="44" spans="1:9" ht="18" x14ac:dyDescent="0.4">
      <c r="A44" s="113"/>
      <c r="B44" s="115" t="s">
        <v>917</v>
      </c>
      <c r="C44" s="101"/>
      <c r="D44" s="116">
        <f>SUM(D7:D43)</f>
        <v>104892410320.29689</v>
      </c>
      <c r="E44" s="116">
        <f>SUM(E7:E43)</f>
        <v>-774364562.62349999</v>
      </c>
      <c r="F44" s="116">
        <f>SUM(F7:F43)</f>
        <v>211384769.05649996</v>
      </c>
      <c r="G44" s="116">
        <f>SUM(G7:G43)</f>
        <v>35893714369.701897</v>
      </c>
      <c r="H44" s="116">
        <f>SUM(H7:H43)</f>
        <v>140223144896.43176</v>
      </c>
      <c r="I44" s="114"/>
    </row>
    <row r="45" spans="1:9" ht="18" x14ac:dyDescent="0.4">
      <c r="A45" s="153"/>
      <c r="B45" s="153"/>
      <c r="C45" s="153"/>
      <c r="D45" s="153"/>
      <c r="E45" s="153"/>
      <c r="F45" s="153"/>
      <c r="G45" s="153"/>
      <c r="H45" s="153"/>
      <c r="I45" s="153"/>
    </row>
    <row r="47" spans="1:9" x14ac:dyDescent="0.25">
      <c r="G47" s="31"/>
    </row>
    <row r="48" spans="1:9" x14ac:dyDescent="0.25">
      <c r="G48" s="31"/>
      <c r="H48" s="31"/>
    </row>
    <row r="49" spans="7:8" x14ac:dyDescent="0.25">
      <c r="H49" s="31"/>
    </row>
    <row r="50" spans="7:8" x14ac:dyDescent="0.25">
      <c r="G50" s="31"/>
    </row>
  </sheetData>
  <mergeCells count="4">
    <mergeCell ref="A1:I1"/>
    <mergeCell ref="A2:I2"/>
    <mergeCell ref="A3:I3"/>
    <mergeCell ref="A45:I45"/>
  </mergeCells>
  <printOptions horizontalCentered="1"/>
  <pageMargins left="0.7" right="0.7" top="0.75" bottom="0.75" header="0.3" footer="0.3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MONTHENTRY</vt:lpstr>
      <vt:lpstr>FG</vt:lpstr>
      <vt:lpstr>SG Details</vt:lpstr>
      <vt:lpstr>LGC Details</vt:lpstr>
      <vt:lpstr>Sum Sum</vt:lpstr>
      <vt:lpstr>acctmonth</vt:lpstr>
      <vt:lpstr>previuosmonth</vt:lpstr>
      <vt:lpstr>'SG Details'!Print_Area</vt:lpstr>
      <vt:lpstr>'LGC Details'!Print_Titles</vt:lpstr>
    </vt:vector>
  </TitlesOfParts>
  <Company>OAGF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FUNDS</dc:creator>
  <cp:lastModifiedBy>Emuesiri Ojo</cp:lastModifiedBy>
  <cp:lastPrinted>2019-04-21T06:19:30Z</cp:lastPrinted>
  <dcterms:created xsi:type="dcterms:W3CDTF">2003-11-12T08:54:16Z</dcterms:created>
  <dcterms:modified xsi:type="dcterms:W3CDTF">2019-08-23T12:44:00Z</dcterms:modified>
</cp:coreProperties>
</file>